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240" yWindow="45" windowWidth="24780" windowHeight="12405"/>
  </bookViews>
  <sheets>
    <sheet name="Tabelle1" sheetId="1" r:id="rId1"/>
    <sheet name="Feiertage" sheetId="3" r:id="rId2"/>
  </sheets>
  <definedNames>
    <definedName name="Data">Tabelle1!$A$6:$G$36</definedName>
    <definedName name="DatenBereich">Tabelle1!$B$6:$D$36</definedName>
    <definedName name="Feiertage">Feiertage!$B$2:$B$14</definedName>
    <definedName name="Ostern">Feiertage!$B$4</definedName>
    <definedName name="StundenLohn">Tabelle1!$E$3</definedName>
  </definedNames>
  <calcPr calcId="145621" concurrentCalc="0"/>
</workbook>
</file>

<file path=xl/calcChain.xml><?xml version="1.0" encoding="utf-8"?>
<calcChain xmlns="http://schemas.openxmlformats.org/spreadsheetml/2006/main">
  <c r="E14" i="1" l="1"/>
  <c r="F14" i="1"/>
  <c r="G14" i="1"/>
  <c r="E9" i="1"/>
  <c r="F9" i="1"/>
  <c r="G9" i="1"/>
  <c r="A1" i="3"/>
  <c r="B12" i="3"/>
  <c r="E36" i="1"/>
  <c r="F36" i="1"/>
  <c r="G36" i="1"/>
  <c r="E35" i="1"/>
  <c r="F35" i="1"/>
  <c r="G35" i="1"/>
  <c r="E34" i="1"/>
  <c r="F34" i="1"/>
  <c r="G34" i="1"/>
  <c r="E32" i="1"/>
  <c r="F32" i="1"/>
  <c r="G32" i="1"/>
  <c r="E31" i="1"/>
  <c r="F31" i="1"/>
  <c r="G31" i="1"/>
  <c r="E30" i="1"/>
  <c r="F30" i="1"/>
  <c r="G30" i="1"/>
  <c r="E29" i="1"/>
  <c r="F29" i="1"/>
  <c r="G29" i="1"/>
  <c r="E28" i="1"/>
  <c r="F28" i="1"/>
  <c r="G28" i="1"/>
  <c r="E27" i="1"/>
  <c r="F27" i="1"/>
  <c r="G27" i="1"/>
  <c r="E26" i="1"/>
  <c r="F26" i="1"/>
  <c r="G26" i="1"/>
  <c r="E25" i="1"/>
  <c r="F25" i="1"/>
  <c r="G25" i="1"/>
  <c r="E24" i="1"/>
  <c r="F24" i="1"/>
  <c r="G24" i="1"/>
  <c r="E23" i="1"/>
  <c r="F23" i="1"/>
  <c r="G23" i="1"/>
  <c r="E22" i="1"/>
  <c r="F22" i="1"/>
  <c r="G22" i="1"/>
  <c r="E21" i="1"/>
  <c r="F21" i="1"/>
  <c r="G21" i="1"/>
  <c r="E20" i="1"/>
  <c r="F20" i="1"/>
  <c r="G20" i="1"/>
  <c r="E19" i="1"/>
  <c r="F19" i="1"/>
  <c r="G19" i="1"/>
  <c r="E18" i="1"/>
  <c r="F18" i="1"/>
  <c r="G18" i="1"/>
  <c r="E17" i="1"/>
  <c r="F17" i="1"/>
  <c r="G17" i="1"/>
  <c r="E16" i="1"/>
  <c r="F16" i="1"/>
  <c r="G16" i="1"/>
  <c r="E15" i="1"/>
  <c r="F15" i="1"/>
  <c r="G15" i="1"/>
  <c r="E13" i="1"/>
  <c r="F13" i="1"/>
  <c r="G13" i="1"/>
  <c r="E12" i="1"/>
  <c r="F12" i="1"/>
  <c r="G12" i="1"/>
  <c r="E11" i="1"/>
  <c r="F11" i="1"/>
  <c r="G11" i="1"/>
  <c r="E10" i="1"/>
  <c r="F10" i="1"/>
  <c r="G10" i="1"/>
  <c r="E8" i="1"/>
  <c r="F8" i="1"/>
  <c r="G8" i="1"/>
  <c r="E7" i="1"/>
  <c r="F7" i="1"/>
  <c r="G7" i="1"/>
  <c r="E6" i="1"/>
  <c r="F6" i="1"/>
  <c r="G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B3" i="1"/>
  <c r="E33" i="1"/>
  <c r="F33" i="1"/>
  <c r="G33" i="1"/>
  <c r="B11" i="3"/>
  <c r="B4" i="3"/>
  <c r="B7" i="3"/>
  <c r="B10" i="3"/>
  <c r="B14" i="3"/>
  <c r="B6" i="3"/>
  <c r="B13" i="3"/>
  <c r="B2" i="3"/>
  <c r="E37" i="1"/>
  <c r="F37" i="1"/>
  <c r="G37" i="1"/>
  <c r="A34" i="1"/>
  <c r="A35" i="1"/>
  <c r="A36" i="1"/>
  <c r="B9" i="3"/>
  <c r="B8" i="3"/>
  <c r="B5" i="3"/>
  <c r="B3" i="3"/>
</calcChain>
</file>

<file path=xl/sharedStrings.xml><?xml version="1.0" encoding="utf-8"?>
<sst xmlns="http://schemas.openxmlformats.org/spreadsheetml/2006/main" count="24" uniqueCount="24">
  <si>
    <t>Stundenabrechnung für Hugo Hurtig</t>
  </si>
  <si>
    <t>Monat:</t>
  </si>
  <si>
    <t>Datum</t>
  </si>
  <si>
    <t>kommt</t>
  </si>
  <si>
    <t>geht</t>
  </si>
  <si>
    <t>Pause</t>
  </si>
  <si>
    <t>Arbeitszeit</t>
  </si>
  <si>
    <t xml:space="preserve">Monatssumme </t>
  </si>
  <si>
    <t xml:space="preserve">Stundenlohn: </t>
  </si>
  <si>
    <t>ArbZeit IZ</t>
  </si>
  <si>
    <t>Entgelt</t>
  </si>
  <si>
    <t>Neujahr</t>
  </si>
  <si>
    <t>Karfreitag</t>
  </si>
  <si>
    <t>Ostern</t>
  </si>
  <si>
    <t>Ostermontag</t>
  </si>
  <si>
    <t>Himmelfahrt</t>
  </si>
  <si>
    <t>Pfingsten</t>
  </si>
  <si>
    <t>Pfingstmontag</t>
  </si>
  <si>
    <t>1. Mai</t>
  </si>
  <si>
    <t>Tag der Einheit</t>
  </si>
  <si>
    <t>Hl. Abend</t>
  </si>
  <si>
    <t>1. Weihnachtstag</t>
  </si>
  <si>
    <t>2. Weihnachtstag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</si>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</sst>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[$-407]mmmm\ yy;@"/>
    <numFmt numFmtId="165" formatCode="[h]:mm"/>
    <numFmt numFmtId="166" formatCode="hh:mm;;"/>
    <numFmt numFmtId="167" formatCode="0.000&quot; Std.&quot;;;"/>
    <numFmt numFmtId="168" formatCode="#,##0.00\ &quot;€&quot;;;"/>
    <numFmt numFmtId="169" formatCode="&quot;Jahr: &quot;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14" fontId="0" fillId="0" borderId="0" xfId="0" applyNumberFormat="1"/>
    <xf numFmtId="164" fontId="2" fillId="0" borderId="0" xfId="0" applyNumberFormat="1" applyFont="1" applyAlignment="1">
      <alignment horizontal="left"/>
    </xf>
    <xf numFmtId="0" fontId="0" fillId="0" borderId="2" xfId="0" applyBorder="1"/>
    <xf numFmtId="20" fontId="0" fillId="0" borderId="0" xfId="0" applyNumberFormat="1"/>
    <xf numFmtId="165" fontId="0" fillId="0" borderId="2" xfId="0" applyNumberFormat="1" applyBorder="1"/>
    <xf numFmtId="166" fontId="0" fillId="0" borderId="0" xfId="0" applyNumberFormat="1"/>
    <xf numFmtId="0" fontId="2" fillId="0" borderId="0" xfId="0" applyFont="1" applyAlignment="1">
      <alignment horizontal="right"/>
    </xf>
    <xf numFmtId="44" fontId="1" fillId="0" borderId="0" xfId="1" applyFont="1" applyAlignment="1"/>
    <xf numFmtId="167" fontId="0" fillId="0" borderId="0" xfId="0" applyNumberFormat="1"/>
    <xf numFmtId="168" fontId="0" fillId="0" borderId="0" xfId="0" applyNumberFormat="1"/>
    <xf numFmtId="167" fontId="0" fillId="0" borderId="2" xfId="0" applyNumberFormat="1" applyBorder="1"/>
    <xf numFmtId="168" fontId="0" fillId="0" borderId="2" xfId="0" applyNumberFormat="1" applyBorder="1"/>
    <xf numFmtId="169" fontId="1" fillId="0" borderId="0" xfId="2" applyNumberFormat="1" applyAlignment="1">
      <alignment horizontal="left"/>
    </xf>
    <xf numFmtId="14" fontId="1" fillId="0" borderId="0" xfId="2" applyNumberFormat="1"/>
    <xf numFmtId="0" fontId="1" fillId="0" borderId="0" xfId="2"/>
    <xf numFmtId="0" fontId="1" fillId="0" borderId="0" xfId="2" quotePrefix="1"/>
  </cellXfs>
  <cellStyles count="3">
    <cellStyle name="Standard" xfId="0" builtinId="0"/>
    <cellStyle name="Standard_Tabelle3" xfId="2"/>
    <cellStyle name="Währung" xfId="1" builtinId="4"/>
  </cellStyles>
  <dxfs count="18">
    <dxf>
      <font>
        <b/>
        <i val="0"/>
        <color rgb="FF00B050"/>
      </font>
    </dxf>
    <dxf>
      <fill>
        <patternFill>
          <bgColor rgb="FF00B0F0"/>
        </patternFill>
      </fill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00B0F0"/>
        </patternFill>
      </fill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00B0F0"/>
        </patternFill>
      </fill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00B0F0"/>
        </patternFill>
      </fill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00B0F0"/>
        </patternFill>
      </fill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00B0F0"/>
        </patternFill>
      </fill>
    </dxf>
    <dxf>
      <font>
        <b/>
        <i/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38"/>
  <sheetViews>
    <sheetView tabSelected="1" workbookViewId="0">
      <selection activeCell="B16" sqref="B16"/>
    </sheetView>
  </sheetViews>
  <sheetFormatPr baseColWidth="10" defaultRowHeight="15" x14ac:dyDescent="0.25"/>
  <sheetData>
    <row r="1" spans="1:7" ht="21" x14ac:dyDescent="0.35">
      <c r="A1" s="2" t="s">
        <v>0</v>
      </c>
    </row>
    <row r="3" spans="1:7" x14ac:dyDescent="0.25">
      <c r="A3" s="1" t="s">
        <v>1</v>
      </c>
      <c r="B3" s="5">
        <f>A6</f>
        <v>41730</v>
      </c>
      <c r="D3" s="10" t="s">
        <v>8</v>
      </c>
      <c r="E3" s="11">
        <v>12.35</v>
      </c>
    </row>
    <row r="5" spans="1:7" ht="15.75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9</v>
      </c>
      <c r="G5" s="3" t="s">
        <v>10</v>
      </c>
    </row>
    <row r="6" spans="1:7" x14ac:dyDescent="0.25">
      <c r="A6" s="4">
        <v>41730</v>
      </c>
      <c r="B6" s="7">
        <v>0.28125</v>
      </c>
      <c r="C6" s="7">
        <v>0.76388888888888884</v>
      </c>
      <c r="D6" s="7">
        <v>4.8611111111111112E-2</v>
      </c>
      <c r="E6" s="9">
        <f>C6-B6-D6</f>
        <v>0.43402777777777773</v>
      </c>
      <c r="F6" s="12">
        <f t="shared" ref="F6:F12" si="0">E6*24</f>
        <v>10.416666666666666</v>
      </c>
      <c r="G6" s="13">
        <f t="shared" ref="G6:G37" si="1">F6*StundenLohn</f>
        <v>128.64583333333331</v>
      </c>
    </row>
    <row r="7" spans="1:7" x14ac:dyDescent="0.25">
      <c r="A7" s="4">
        <f>A6+1</f>
        <v>41731</v>
      </c>
      <c r="B7" s="7">
        <v>0.34027777777777773</v>
      </c>
      <c r="C7" s="7">
        <v>0.70833333333333337</v>
      </c>
      <c r="D7" s="7">
        <v>2.7777777777777776E-2</v>
      </c>
      <c r="E7" s="9">
        <f>C7-B7-D7</f>
        <v>0.34027777777777785</v>
      </c>
      <c r="F7" s="12">
        <f t="shared" si="0"/>
        <v>8.1666666666666679</v>
      </c>
      <c r="G7" s="13">
        <f t="shared" si="1"/>
        <v>100.85833333333335</v>
      </c>
    </row>
    <row r="8" spans="1:7" x14ac:dyDescent="0.25">
      <c r="A8" s="4">
        <f t="shared" ref="A8:A33" si="2">A7+1</f>
        <v>41732</v>
      </c>
      <c r="B8" s="7">
        <v>0.3125</v>
      </c>
      <c r="C8" s="7">
        <v>0.68055555555555547</v>
      </c>
      <c r="D8" s="7">
        <v>2.0833333333333332E-2</v>
      </c>
      <c r="E8" s="9">
        <f>C8-B8-D8</f>
        <v>0.34722222222222215</v>
      </c>
      <c r="F8" s="12">
        <f t="shared" si="0"/>
        <v>8.3333333333333321</v>
      </c>
      <c r="G8" s="13">
        <f t="shared" si="1"/>
        <v>102.91666666666664</v>
      </c>
    </row>
    <row r="9" spans="1:7" x14ac:dyDescent="0.25">
      <c r="A9" s="4">
        <f t="shared" si="2"/>
        <v>41733</v>
      </c>
      <c r="B9" s="7">
        <v>0.38541666666666669</v>
      </c>
      <c r="C9" s="7">
        <v>0.62152777777777779</v>
      </c>
      <c r="D9" s="7">
        <v>2.7777777777777776E-2</v>
      </c>
      <c r="E9" s="9">
        <f>C9-B9-D9</f>
        <v>0.20833333333333331</v>
      </c>
      <c r="F9" s="12">
        <f t="shared" ref="F9" si="3">E9*24</f>
        <v>5</v>
      </c>
      <c r="G9" s="13">
        <f t="shared" ref="G9" si="4">F9*StundenLohn</f>
        <v>61.75</v>
      </c>
    </row>
    <row r="10" spans="1:7" x14ac:dyDescent="0.25">
      <c r="A10" s="4">
        <f t="shared" si="2"/>
        <v>41734</v>
      </c>
      <c r="B10" s="7"/>
      <c r="C10" s="7"/>
      <c r="D10" s="7"/>
      <c r="E10" s="9">
        <f t="shared" ref="E10:E36" si="5">C10-B10-D10</f>
        <v>0</v>
      </c>
      <c r="F10" s="12">
        <f t="shared" si="0"/>
        <v>0</v>
      </c>
      <c r="G10" s="13">
        <f t="shared" si="1"/>
        <v>0</v>
      </c>
    </row>
    <row r="11" spans="1:7" x14ac:dyDescent="0.25">
      <c r="A11" s="4">
        <f t="shared" si="2"/>
        <v>41735</v>
      </c>
      <c r="B11" s="7"/>
      <c r="C11" s="7"/>
      <c r="D11" s="7"/>
      <c r="E11" s="9">
        <f t="shared" si="5"/>
        <v>0</v>
      </c>
      <c r="F11" s="12">
        <f t="shared" si="0"/>
        <v>0</v>
      </c>
      <c r="G11" s="13">
        <f t="shared" si="1"/>
        <v>0</v>
      </c>
    </row>
    <row r="12" spans="1:7" x14ac:dyDescent="0.25">
      <c r="A12" s="4">
        <f t="shared" si="2"/>
        <v>41736</v>
      </c>
      <c r="B12" s="7">
        <v>0.29166666666666669</v>
      </c>
      <c r="C12" s="7">
        <v>0.63194444444444442</v>
      </c>
      <c r="D12" s="7">
        <v>2.4305555555555556E-2</v>
      </c>
      <c r="E12" s="9">
        <f t="shared" si="5"/>
        <v>0.31597222222222215</v>
      </c>
      <c r="F12" s="12">
        <f t="shared" si="0"/>
        <v>7.5833333333333321</v>
      </c>
      <c r="G12" s="13">
        <f t="shared" si="1"/>
        <v>93.654166666666654</v>
      </c>
    </row>
    <row r="13" spans="1:7" x14ac:dyDescent="0.25">
      <c r="A13" s="4">
        <f t="shared" si="2"/>
        <v>41737</v>
      </c>
      <c r="B13" s="7">
        <v>0.29166666666666669</v>
      </c>
      <c r="C13" s="7">
        <v>0.56944444444444442</v>
      </c>
      <c r="D13" s="7">
        <v>4.1666666666666664E-2</v>
      </c>
      <c r="E13" s="9">
        <f t="shared" si="5"/>
        <v>0.23611111111111108</v>
      </c>
      <c r="F13" s="12">
        <f t="shared" ref="F13:F37" si="6">E13*24</f>
        <v>5.6666666666666661</v>
      </c>
      <c r="G13" s="13">
        <f t="shared" si="1"/>
        <v>69.98333333333332</v>
      </c>
    </row>
    <row r="14" spans="1:7" x14ac:dyDescent="0.25">
      <c r="A14" s="4">
        <f t="shared" si="2"/>
        <v>41738</v>
      </c>
      <c r="B14" s="7">
        <v>0.3125</v>
      </c>
      <c r="C14" s="7">
        <v>0.68055555555555547</v>
      </c>
      <c r="D14" s="7">
        <v>3.125E-2</v>
      </c>
      <c r="E14" s="9">
        <f t="shared" ref="E14" si="7">C14-B14-D14</f>
        <v>0.33680555555555547</v>
      </c>
      <c r="F14" s="12">
        <f t="shared" ref="F14" si="8">E14*24</f>
        <v>8.0833333333333321</v>
      </c>
      <c r="G14" s="13">
        <f t="shared" ref="G14" si="9">F14*StundenLohn</f>
        <v>99.829166666666652</v>
      </c>
    </row>
    <row r="15" spans="1:7" x14ac:dyDescent="0.25">
      <c r="A15" s="4">
        <f t="shared" si="2"/>
        <v>41739</v>
      </c>
      <c r="B15" s="7">
        <v>0.30208333333333331</v>
      </c>
      <c r="C15" s="7">
        <v>0.64236111111111105</v>
      </c>
      <c r="D15" s="7">
        <v>5.2083333333333336E-2</v>
      </c>
      <c r="E15" s="9">
        <f t="shared" si="5"/>
        <v>0.28819444444444442</v>
      </c>
      <c r="F15" s="12">
        <f t="shared" si="6"/>
        <v>6.9166666666666661</v>
      </c>
      <c r="G15" s="13">
        <f t="shared" si="1"/>
        <v>85.42083333333332</v>
      </c>
    </row>
    <row r="16" spans="1:7" x14ac:dyDescent="0.25">
      <c r="A16" s="4">
        <f t="shared" si="2"/>
        <v>41740</v>
      </c>
      <c r="B16" s="7"/>
      <c r="C16" s="7"/>
      <c r="E16" s="9">
        <f t="shared" si="5"/>
        <v>0</v>
      </c>
      <c r="F16" s="12">
        <f t="shared" si="6"/>
        <v>0</v>
      </c>
      <c r="G16" s="13">
        <f t="shared" si="1"/>
        <v>0</v>
      </c>
    </row>
    <row r="17" spans="1:7" x14ac:dyDescent="0.25">
      <c r="A17" s="4">
        <f t="shared" si="2"/>
        <v>41741</v>
      </c>
      <c r="E17" s="9">
        <f t="shared" si="5"/>
        <v>0</v>
      </c>
      <c r="F17" s="12">
        <f t="shared" si="6"/>
        <v>0</v>
      </c>
      <c r="G17" s="13">
        <f t="shared" si="1"/>
        <v>0</v>
      </c>
    </row>
    <row r="18" spans="1:7" x14ac:dyDescent="0.25">
      <c r="A18" s="4">
        <f t="shared" si="2"/>
        <v>41742</v>
      </c>
      <c r="E18" s="9">
        <f t="shared" si="5"/>
        <v>0</v>
      </c>
      <c r="F18" s="12">
        <f t="shared" si="6"/>
        <v>0</v>
      </c>
      <c r="G18" s="13">
        <f t="shared" si="1"/>
        <v>0</v>
      </c>
    </row>
    <row r="19" spans="1:7" x14ac:dyDescent="0.25">
      <c r="A19" s="4">
        <f t="shared" si="2"/>
        <v>41743</v>
      </c>
      <c r="E19" s="9">
        <f t="shared" si="5"/>
        <v>0</v>
      </c>
      <c r="F19" s="12">
        <f t="shared" si="6"/>
        <v>0</v>
      </c>
      <c r="G19" s="13">
        <f t="shared" si="1"/>
        <v>0</v>
      </c>
    </row>
    <row r="20" spans="1:7" x14ac:dyDescent="0.25">
      <c r="A20" s="4">
        <f t="shared" si="2"/>
        <v>41744</v>
      </c>
      <c r="E20" s="9">
        <f t="shared" si="5"/>
        <v>0</v>
      </c>
      <c r="F20" s="12">
        <f t="shared" si="6"/>
        <v>0</v>
      </c>
      <c r="G20" s="13">
        <f t="shared" si="1"/>
        <v>0</v>
      </c>
    </row>
    <row r="21" spans="1:7" x14ac:dyDescent="0.25">
      <c r="A21" s="4">
        <f t="shared" si="2"/>
        <v>41745</v>
      </c>
      <c r="E21" s="9">
        <f t="shared" si="5"/>
        <v>0</v>
      </c>
      <c r="F21" s="12">
        <f t="shared" si="6"/>
        <v>0</v>
      </c>
      <c r="G21" s="13">
        <f t="shared" si="1"/>
        <v>0</v>
      </c>
    </row>
    <row r="22" spans="1:7" x14ac:dyDescent="0.25">
      <c r="A22" s="4">
        <f t="shared" si="2"/>
        <v>41746</v>
      </c>
      <c r="E22" s="9">
        <f t="shared" si="5"/>
        <v>0</v>
      </c>
      <c r="F22" s="12">
        <f t="shared" si="6"/>
        <v>0</v>
      </c>
      <c r="G22" s="13">
        <f t="shared" si="1"/>
        <v>0</v>
      </c>
    </row>
    <row r="23" spans="1:7" x14ac:dyDescent="0.25">
      <c r="A23" s="4">
        <f t="shared" si="2"/>
        <v>41747</v>
      </c>
      <c r="E23" s="9">
        <f t="shared" si="5"/>
        <v>0</v>
      </c>
      <c r="F23" s="12">
        <f t="shared" si="6"/>
        <v>0</v>
      </c>
      <c r="G23" s="13">
        <f t="shared" si="1"/>
        <v>0</v>
      </c>
    </row>
    <row r="24" spans="1:7" x14ac:dyDescent="0.25">
      <c r="A24" s="4">
        <f t="shared" si="2"/>
        <v>41748</v>
      </c>
      <c r="E24" s="9">
        <f t="shared" si="5"/>
        <v>0</v>
      </c>
      <c r="F24" s="12">
        <f t="shared" si="6"/>
        <v>0</v>
      </c>
      <c r="G24" s="13">
        <f t="shared" si="1"/>
        <v>0</v>
      </c>
    </row>
    <row r="25" spans="1:7" x14ac:dyDescent="0.25">
      <c r="A25" s="4">
        <f t="shared" si="2"/>
        <v>41749</v>
      </c>
      <c r="E25" s="9">
        <f t="shared" si="5"/>
        <v>0</v>
      </c>
      <c r="F25" s="12">
        <f t="shared" si="6"/>
        <v>0</v>
      </c>
      <c r="G25" s="13">
        <f t="shared" si="1"/>
        <v>0</v>
      </c>
    </row>
    <row r="26" spans="1:7" x14ac:dyDescent="0.25">
      <c r="A26" s="4">
        <f t="shared" si="2"/>
        <v>41750</v>
      </c>
      <c r="E26" s="9">
        <f t="shared" si="5"/>
        <v>0</v>
      </c>
      <c r="F26" s="12">
        <f t="shared" si="6"/>
        <v>0</v>
      </c>
      <c r="G26" s="13">
        <f t="shared" si="1"/>
        <v>0</v>
      </c>
    </row>
    <row r="27" spans="1:7" x14ac:dyDescent="0.25">
      <c r="A27" s="4">
        <f t="shared" si="2"/>
        <v>41751</v>
      </c>
      <c r="E27" s="9">
        <f t="shared" si="5"/>
        <v>0</v>
      </c>
      <c r="F27" s="12">
        <f t="shared" si="6"/>
        <v>0</v>
      </c>
      <c r="G27" s="13">
        <f t="shared" si="1"/>
        <v>0</v>
      </c>
    </row>
    <row r="28" spans="1:7" x14ac:dyDescent="0.25">
      <c r="A28" s="4">
        <f t="shared" si="2"/>
        <v>41752</v>
      </c>
      <c r="E28" s="9">
        <f t="shared" si="5"/>
        <v>0</v>
      </c>
      <c r="F28" s="12">
        <f t="shared" si="6"/>
        <v>0</v>
      </c>
      <c r="G28" s="13">
        <f t="shared" si="1"/>
        <v>0</v>
      </c>
    </row>
    <row r="29" spans="1:7" x14ac:dyDescent="0.25">
      <c r="A29" s="4">
        <f t="shared" si="2"/>
        <v>41753</v>
      </c>
      <c r="E29" s="9">
        <f t="shared" si="5"/>
        <v>0</v>
      </c>
      <c r="F29" s="12">
        <f t="shared" si="6"/>
        <v>0</v>
      </c>
      <c r="G29" s="13">
        <f t="shared" si="1"/>
        <v>0</v>
      </c>
    </row>
    <row r="30" spans="1:7" x14ac:dyDescent="0.25">
      <c r="A30" s="4">
        <f t="shared" si="2"/>
        <v>41754</v>
      </c>
      <c r="E30" s="9">
        <f t="shared" si="5"/>
        <v>0</v>
      </c>
      <c r="F30" s="12">
        <f t="shared" si="6"/>
        <v>0</v>
      </c>
      <c r="G30" s="13">
        <f t="shared" si="1"/>
        <v>0</v>
      </c>
    </row>
    <row r="31" spans="1:7" x14ac:dyDescent="0.25">
      <c r="A31" s="4">
        <f t="shared" si="2"/>
        <v>41755</v>
      </c>
      <c r="E31" s="9">
        <f t="shared" si="5"/>
        <v>0</v>
      </c>
      <c r="F31" s="12">
        <f t="shared" si="6"/>
        <v>0</v>
      </c>
      <c r="G31" s="13">
        <f t="shared" si="1"/>
        <v>0</v>
      </c>
    </row>
    <row r="32" spans="1:7" x14ac:dyDescent="0.25">
      <c r="A32" s="4">
        <f t="shared" si="2"/>
        <v>41756</v>
      </c>
      <c r="E32" s="9">
        <f t="shared" si="5"/>
        <v>0</v>
      </c>
      <c r="F32" s="12">
        <f t="shared" si="6"/>
        <v>0</v>
      </c>
      <c r="G32" s="13">
        <f t="shared" si="1"/>
        <v>0</v>
      </c>
    </row>
    <row r="33" spans="1:7" x14ac:dyDescent="0.25">
      <c r="A33" s="4">
        <f t="shared" si="2"/>
        <v>41757</v>
      </c>
      <c r="E33" s="9">
        <f t="shared" si="5"/>
        <v>0</v>
      </c>
      <c r="F33" s="12">
        <f t="shared" si="6"/>
        <v>0</v>
      </c>
      <c r="G33" s="13">
        <f t="shared" si="1"/>
        <v>0</v>
      </c>
    </row>
    <row r="34" spans="1:7" x14ac:dyDescent="0.25">
      <c r="A34" s="4">
        <f>IF(MONTH(A$33+1)=MONTH(A$33),A33+1,"")</f>
        <v>41758</v>
      </c>
      <c r="E34" s="9">
        <f t="shared" si="5"/>
        <v>0</v>
      </c>
      <c r="F34" s="12">
        <f t="shared" si="6"/>
        <v>0</v>
      </c>
      <c r="G34" s="13">
        <f t="shared" si="1"/>
        <v>0</v>
      </c>
    </row>
    <row r="35" spans="1:7" x14ac:dyDescent="0.25">
      <c r="A35" s="4">
        <f>IF(MONTH(A$33+2)=MONTH(A$33),A34+1,"")</f>
        <v>41759</v>
      </c>
      <c r="E35" s="9">
        <f t="shared" si="5"/>
        <v>0</v>
      </c>
      <c r="F35" s="12">
        <f t="shared" si="6"/>
        <v>0</v>
      </c>
      <c r="G35" s="13">
        <f t="shared" si="1"/>
        <v>0</v>
      </c>
    </row>
    <row r="36" spans="1:7" x14ac:dyDescent="0.25">
      <c r="A36" s="4" t="str">
        <f>IF(MONTH(A$33+3)=MONTH(A$33),A35+1,"")</f>
        <v/>
      </c>
      <c r="E36" s="9">
        <f t="shared" si="5"/>
        <v>0</v>
      </c>
      <c r="F36" s="12">
        <f t="shared" si="6"/>
        <v>0</v>
      </c>
      <c r="G36" s="13">
        <f t="shared" si="1"/>
        <v>0</v>
      </c>
    </row>
    <row r="37" spans="1:7" ht="15.75" thickBot="1" x14ac:dyDescent="0.3">
      <c r="A37" s="6" t="s">
        <v>7</v>
      </c>
      <c r="B37" s="6"/>
      <c r="C37" s="6"/>
      <c r="D37" s="6"/>
      <c r="E37" s="8">
        <f>SUM(E6:E36)</f>
        <v>2.5069444444444438</v>
      </c>
      <c r="F37" s="14">
        <f t="shared" si="6"/>
        <v>60.16666666666665</v>
      </c>
      <c r="G37" s="15">
        <f t="shared" si="1"/>
        <v>743.05833333333305</v>
      </c>
    </row>
    <row r="38" spans="1:7" ht="15.75" thickTop="1" x14ac:dyDescent="0.25"/>
  </sheetData>
  <phoneticPr fontId="4" type="noConversion"/>
  <conditionalFormatting sqref="A15:G36 A14 A6:G8 A10:G13 A9 E9:G9 E14:G14">
    <cfRule type="expression" dxfId="17" priority="4">
      <formula>NOT(ISERROR(VLOOKUP($A6,Feiertage,1,FALSE)))</formula>
    </cfRule>
    <cfRule type="expression" dxfId="16" priority="9">
      <formula>WEEKDAY($A6,2)=7</formula>
    </cfRule>
    <cfRule type="expression" dxfId="15" priority="10">
      <formula>WEEKDAY($A6,2)=6</formula>
    </cfRule>
  </conditionalFormatting>
  <conditionalFormatting sqref="B14:D14">
    <cfRule type="expression" dxfId="14" priority="14">
      <formula>NOT(ISERROR(VLOOKUP($A9,Feiertage,1,FALSE)))</formula>
    </cfRule>
    <cfRule type="expression" dxfId="13" priority="15">
      <formula>WEEKDAY($A9,2)=7</formula>
    </cfRule>
    <cfRule type="expression" dxfId="12" priority="16">
      <formula>WEEKDAY($A9,2)=6</formula>
    </cfRule>
  </conditionalFormatting>
  <conditionalFormatting sqref="C9">
    <cfRule type="expression" dxfId="8" priority="1">
      <formula>NOT(ISERROR(VLOOKUP($A9,Feiertage,1,FALSE)))</formula>
    </cfRule>
    <cfRule type="expression" dxfId="7" priority="2">
      <formula>WEEKDAY($A9,2)=7</formula>
    </cfRule>
    <cfRule type="expression" dxfId="6" priority="3">
      <formula>WEEKDAY($A9,2)=6</formula>
    </cfRule>
  </conditionalFormatting>
  <pageMargins left="0.7" right="0.7" top="0.78740157499999996" bottom="0.78740157499999996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14"/>
  <sheetViews>
    <sheetView workbookViewId="0">
      <selection activeCell="B5" sqref="B5"/>
    </sheetView>
  </sheetViews>
  <sheetFormatPr baseColWidth="10" defaultRowHeight="15" x14ac:dyDescent="0.25"/>
  <cols>
    <col min="1" max="1" width="16.28515625" bestFit="1" customWidth="1"/>
  </cols>
  <sheetData>
    <row r="1" spans="1:2" x14ac:dyDescent="0.25">
      <c r="A1" s="16">
        <f>YEAR(Tabelle1!A6)</f>
        <v>2014</v>
      </c>
      <c r="B1" s="17"/>
    </row>
    <row r="2" spans="1:2" x14ac:dyDescent="0.25">
      <c r="A2" s="18" t="s">
        <v>11</v>
      </c>
      <c r="B2" s="17">
        <f>DATE(A1,1,1)</f>
        <v>41640</v>
      </c>
    </row>
    <row r="3" spans="1:2" x14ac:dyDescent="0.25">
      <c r="A3" s="18" t="s">
        <v>12</v>
      </c>
      <c r="B3" s="17">
        <f>Ostern-2</f>
        <v>41747</v>
      </c>
    </row>
    <row r="4" spans="1:2" x14ac:dyDescent="0.25">
      <c r="A4" s="18" t="s">
        <v>13</v>
      </c>
      <c r="B4" s="17">
        <f>7*ROUND((4&amp;-A1)/7+MOD(19*MOD(A1,19)-7,30)*0.14,)-6</f>
        <v>41749</v>
      </c>
    </row>
    <row r="5" spans="1:2" x14ac:dyDescent="0.25">
      <c r="A5" s="18" t="s">
        <v>14</v>
      </c>
      <c r="B5" s="17">
        <f>Ostern+1</f>
        <v>41750</v>
      </c>
    </row>
    <row r="6" spans="1:2" x14ac:dyDescent="0.25">
      <c r="A6" s="19" t="s">
        <v>18</v>
      </c>
      <c r="B6" s="17">
        <f>DATE(A1,5,1)</f>
        <v>41760</v>
      </c>
    </row>
    <row r="7" spans="1:2" x14ac:dyDescent="0.25">
      <c r="A7" s="18" t="s">
        <v>15</v>
      </c>
      <c r="B7" s="17">
        <f>Ostern+39</f>
        <v>41788</v>
      </c>
    </row>
    <row r="8" spans="1:2" x14ac:dyDescent="0.25">
      <c r="A8" s="18" t="s">
        <v>16</v>
      </c>
      <c r="B8" s="17">
        <f>Ostern+49</f>
        <v>41798</v>
      </c>
    </row>
    <row r="9" spans="1:2" x14ac:dyDescent="0.25">
      <c r="A9" s="18" t="s">
        <v>17</v>
      </c>
      <c r="B9" s="17">
        <f>Ostern+50</f>
        <v>41799</v>
      </c>
    </row>
    <row r="10" spans="1:2" x14ac:dyDescent="0.25">
      <c r="A10" s="18" t="s">
        <v>19</v>
      </c>
      <c r="B10" s="17">
        <f>DATE(A1,3,10)</f>
        <v>41708</v>
      </c>
    </row>
    <row r="11" spans="1:2" x14ac:dyDescent="0.25">
      <c r="A11" s="18" t="s">
        <v>20</v>
      </c>
      <c r="B11" s="17">
        <f>DATE(A1,12,24)</f>
        <v>41997</v>
      </c>
    </row>
    <row r="12" spans="1:2" x14ac:dyDescent="0.25">
      <c r="A12" s="18" t="s">
        <v>21</v>
      </c>
      <c r="B12" s="17">
        <f>DATE(A1,12,25)</f>
        <v>41998</v>
      </c>
    </row>
    <row r="13" spans="1:2" x14ac:dyDescent="0.25">
      <c r="A13" s="18" t="s">
        <v>22</v>
      </c>
      <c r="B13" s="17">
        <f>DATE(A1,12,26)</f>
        <v>41999</v>
      </c>
    </row>
    <row r="14" spans="1:2" x14ac:dyDescent="0.25">
      <c r="A14" s="18" t="s">
        <v>23</v>
      </c>
      <c r="B14" s="17">
        <f>DATE(A1,12,31)</f>
        <v>42004</v>
      </c>
    </row>
  </sheetData>
  <phoneticPr fontId="4" type="noConversion"/>
  <pageMargins left="0.7" right="0.7" top="0.78740157499999996" bottom="0.78740157499999996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Tabelle1</vt:lpstr>
      <vt:lpstr>Feiertage</vt:lpstr>
      <vt:lpstr>Data</vt:lpstr>
      <vt:lpstr>DatenBereich</vt:lpstr>
      <vt:lpstr>Feiertage</vt:lpstr>
      <vt:lpstr>Ostern</vt:lpstr>
      <vt:lpstr>StundenLohn</vt:lpstr>
    </vt:vector>
  </TitlesOfParts>
  <Company>TU Wien - Studentenversion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</dc:creator>
  <cp:lastModifiedBy>Günther Mumme @ GMG-CC.de</cp:lastModifiedBy>
  <dcterms:created xsi:type="dcterms:W3CDTF">2011-04-10T10:14:07Z</dcterms:created>
  <dcterms:modified xsi:type="dcterms:W3CDTF">2014-02-11T09:12:33Z</dcterms:modified>
</cp:coreProperties>
</file>