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"/>
    </mc:Choice>
  </mc:AlternateContent>
  <bookViews>
    <workbookView xWindow="120" yWindow="45" windowWidth="15180" windowHeight="8070" activeTab="4"/>
  </bookViews>
  <sheets>
    <sheet name="Übersicht" sheetId="6" r:id="rId1"/>
    <sheet name="Heute(), Jetzt()" sheetId="7" r:id="rId2"/>
    <sheet name="Wochentag()" sheetId="8" r:id="rId3"/>
    <sheet name="Tag(), Monat(), Jahr()" sheetId="9" r:id="rId4"/>
    <sheet name="Datedif()" sheetId="2" r:id="rId5"/>
    <sheet name="Datwert(), Zeitwert()" sheetId="10" state="hidden" r:id="rId6"/>
    <sheet name="Datum(), Zeit()" sheetId="11" state="hidden" r:id="rId7"/>
    <sheet name="Stunde(), Minute(), Sekunde()" sheetId="12" state="hidden" r:id="rId8"/>
    <sheet name="Kalenderwoche()" sheetId="13" state="hidden" r:id="rId9"/>
    <sheet name="Monatsende()" sheetId="4" r:id="rId10"/>
    <sheet name="Arbeitstag()" sheetId="3" r:id="rId11"/>
    <sheet name="Nettoarbeitstage()" sheetId="5" r:id="rId12"/>
  </sheets>
  <definedNames>
    <definedName name="Ende">'Nettoarbeitstage()'!$A$4</definedName>
    <definedName name="Frei">'Nettoarbeitstage()'!$H$6:$H$15</definedName>
    <definedName name="Start">'Nettoarbeitstage()'!$A$3</definedName>
  </definedNames>
  <calcPr calcId="152511"/>
</workbook>
</file>

<file path=xl/calcChain.xml><?xml version="1.0" encoding="utf-8"?>
<calcChain xmlns="http://schemas.openxmlformats.org/spreadsheetml/2006/main">
  <c r="A25" i="2" l="1"/>
  <c r="B25" i="2"/>
  <c r="A23" i="2"/>
  <c r="B23" i="2"/>
  <c r="A24" i="2"/>
  <c r="B24" i="2"/>
  <c r="A22" i="2"/>
  <c r="B22" i="2"/>
  <c r="B21" i="2"/>
  <c r="A21" i="2"/>
  <c r="D25" i="2" l="1"/>
  <c r="D24" i="2"/>
  <c r="D21" i="2"/>
  <c r="D23" i="2"/>
  <c r="D22" i="2"/>
  <c r="A10" i="8"/>
  <c r="A9" i="8"/>
  <c r="A8" i="8"/>
  <c r="A6" i="8"/>
  <c r="A7" i="8"/>
  <c r="A5" i="8"/>
  <c r="A4" i="8"/>
  <c r="A17" i="9"/>
  <c r="A27" i="9"/>
  <c r="A26" i="9"/>
  <c r="A25" i="9"/>
  <c r="A23" i="9"/>
  <c r="A21" i="9"/>
  <c r="A22" i="9"/>
  <c r="A20" i="9"/>
  <c r="A14" i="9"/>
  <c r="A13" i="9"/>
  <c r="A16" i="9"/>
  <c r="A15" i="9"/>
  <c r="A12" i="9"/>
  <c r="A11" i="9"/>
  <c r="A8" i="9"/>
  <c r="A6" i="9"/>
  <c r="A7" i="9"/>
  <c r="A5" i="9"/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A29" i="7" l="1"/>
  <c r="A28" i="7"/>
  <c r="A27" i="7"/>
  <c r="A26" i="7"/>
  <c r="A25" i="7"/>
  <c r="A24" i="7"/>
  <c r="A23" i="7"/>
  <c r="A22" i="7"/>
  <c r="A21" i="7"/>
  <c r="A20" i="7"/>
  <c r="A16" i="7"/>
  <c r="A15" i="7"/>
  <c r="A14" i="7"/>
  <c r="A12" i="7"/>
  <c r="A11" i="7"/>
  <c r="A10" i="7"/>
  <c r="A9" i="7"/>
  <c r="A8" i="7"/>
  <c r="A7" i="7"/>
  <c r="A6" i="7"/>
  <c r="A5" i="7"/>
  <c r="A4" i="7"/>
  <c r="C12" i="4"/>
  <c r="A15" i="5"/>
  <c r="A14" i="5"/>
  <c r="A13" i="5"/>
  <c r="A12" i="5"/>
  <c r="A11" i="5"/>
  <c r="A10" i="5"/>
  <c r="A9" i="5"/>
  <c r="A8" i="5"/>
  <c r="A7" i="5"/>
  <c r="I12" i="5"/>
  <c r="D7" i="5"/>
  <c r="A13" i="3"/>
  <c r="A12" i="3"/>
  <c r="A11" i="3"/>
  <c r="I11" i="3"/>
  <c r="A10" i="3"/>
  <c r="A9" i="3"/>
  <c r="A8" i="3"/>
  <c r="A7" i="3"/>
  <c r="D6" i="3"/>
  <c r="A6" i="3"/>
  <c r="C11" i="4"/>
  <c r="C5" i="4"/>
  <c r="C6" i="4"/>
  <c r="C7" i="4"/>
  <c r="C8" i="4"/>
  <c r="C9" i="4"/>
  <c r="C10" i="4"/>
  <c r="A13" i="7" l="1"/>
</calcChain>
</file>

<file path=xl/sharedStrings.xml><?xml version="1.0" encoding="utf-8"?>
<sst xmlns="http://schemas.openxmlformats.org/spreadsheetml/2006/main" count="257" uniqueCount="201">
  <si>
    <t>OK</t>
  </si>
  <si>
    <t>=MONATSENDE("Januar 2013";0)</t>
  </si>
  <si>
    <t>=MONATSENDE("13. Januar 2013";0)</t>
  </si>
  <si>
    <t>Fehler, das berechnete Datum ist &gt; 31.12.9999</t>
  </si>
  <si>
    <t>=MONATSENDE(A1;-10000)</t>
  </si>
  <si>
    <t>=MONATSENDE(A1;-1)</t>
  </si>
  <si>
    <t>=MONATSENDE(A1;1)</t>
  </si>
  <si>
    <t>=MONATSENDE(A1;0</t>
  </si>
  <si>
    <t>Hinweis</t>
  </si>
  <si>
    <t>Ergebnis</t>
  </si>
  <si>
    <t>Formel</t>
  </si>
  <si>
    <t>Geburtstag</t>
  </si>
  <si>
    <t>Datum</t>
  </si>
  <si>
    <t>=DATEDIF(A2;B2;"Y")</t>
  </si>
  <si>
    <t>=DATEDIF(A4;B4;"D")</t>
  </si>
  <si>
    <t>=DATEDIF(A3;B3;"M")</t>
  </si>
  <si>
    <t>=DATEDIF(A5;B5;"MD")</t>
  </si>
  <si>
    <t>=DATEDIF(A6;B6;"YM")</t>
  </si>
  <si>
    <t>=DATEDIF(A7;B7;"YD")</t>
  </si>
  <si>
    <t>=B8-A8</t>
  </si>
  <si>
    <t>Entspricht DATEDIF(A8;B8;"D")</t>
  </si>
  <si>
    <t>Stimmt aber nur zufällig, denn …</t>
  </si>
  <si>
    <t>=JAHR(B8)-JAHR(A8)</t>
  </si>
  <si>
    <t>… das Jahr ist ja komplett</t>
  </si>
  <si>
    <t>Ein Tag vorher ist das Jahr nicht komplett</t>
  </si>
  <si>
    <t>Und am 10. April war ich noch nicht 68!</t>
  </si>
  <si>
    <t>=DATEDIF(A10;B10;"Y")</t>
  </si>
  <si>
    <t>=DATEDIF(A11;B11;"Y")</t>
  </si>
  <si>
    <t>=JAHR(B11)-JAHR(A11)</t>
  </si>
  <si>
    <t>="Alter: "&amp;DATEDIF(A13;B13;"Y")&amp;" Jahre, "&amp;DATEDIF(A13;B13;"M")&amp;" Monate, "&amp;DATEDIF(A13;B13;"D")&amp;" Tage"</t>
  </si>
  <si>
    <t>="Alter: "&amp;DATEDIF(A14;B14;"Y")&amp;" Jahre, "&amp;DATEDIF(A14;B14;"YM")&amp;" Monate, "&amp;DATEDIF(A14;B14;"MD")&amp;" Tage"</t>
  </si>
  <si>
    <t>=MONATSENDE(DATUM(2013;1+1;14);0)</t>
  </si>
  <si>
    <t xml:space="preserve"> &lt;- Start-Datum</t>
  </si>
  <si>
    <t xml:space="preserve"> &lt;- Ergebnis unformatiert</t>
  </si>
  <si>
    <t>Funktion</t>
  </si>
  <si>
    <t>=ARBEITSTAG(A1;10)</t>
  </si>
  <si>
    <t>=ARBEITSTAG(DATUM(2013;12;15);10)</t>
  </si>
  <si>
    <t>=ARBEITSTAG(DATWERT("15.12.2013");10)</t>
  </si>
  <si>
    <t>OK, aber ohne Weihnachten</t>
  </si>
  <si>
    <t>dto.</t>
  </si>
  <si>
    <t>=ARBEITSTAG("15.12.2013";10)</t>
  </si>
  <si>
    <t>dto., aber hohes Risiko wegen des Textes als Datum</t>
  </si>
  <si>
    <t>Freie Tage</t>
  </si>
  <si>
    <t>=ARBEITSTAG(A1;10;H2:H11)</t>
  </si>
  <si>
    <t>Mit Berücksichtigung Weihnachten</t>
  </si>
  <si>
    <t>=ARBEITSTAG(A1;10;{41632;41633;41634;41635})</t>
  </si>
  <si>
    <t>Die geschweiften Klammern per Hand eingeben, die Zahlen entsprechgen den Daten</t>
  </si>
  <si>
    <t>=ARBEITSTAG(A1;10;{"24.12.13";"25.12.13";"26.12.13";"31.12.13"})</t>
  </si>
  <si>
    <t>Risiko wegen des Text-Datums</t>
  </si>
  <si>
    <t>=ARBEITSTAG(A1;10;{24.12.13;25.12.13;26.12.13;31.12.13})</t>
  </si>
  <si>
    <t>FALSCH! -&gt; Daten ohne Anführungsstriche</t>
  </si>
  <si>
    <t>(&lt;- zur Ermittlung des seriellen Datumswertes)</t>
  </si>
  <si>
    <t xml:space="preserve"> &lt;- Ende-Datum</t>
  </si>
  <si>
    <t>=NETTOARBEITSTAGE(start;10;{24.12.13;25.12.13;26.12.13;31.12.13})</t>
  </si>
  <si>
    <t>=NETTOARBEITSTAGE(start;Ende)</t>
  </si>
  <si>
    <t>=NETTOARBEITSTAGE(DATUM(2013;12;15);Ende)</t>
  </si>
  <si>
    <t>=NETTOARBEITSTAGE(DATWERT("15.12.2013");DATWERT("27.12.2013"))</t>
  </si>
  <si>
    <t>=NETTOARBEITSTAGE(Start;Ende;Frei)</t>
  </si>
  <si>
    <t>=NETTOARBEITSTAGE(Start;DATUM(2014;1;2);Frei)</t>
  </si>
  <si>
    <t>=NETTOARBEITSTAGE(Start;DATWERT("2.Jan.14");{41632;41633;41634;41635})</t>
  </si>
  <si>
    <t>=NETTOARBEITSTAGE(Start;"2.1.14";{"24.12.13";"25.12.13";"26.12.13";"31.12.13"})</t>
  </si>
  <si>
    <t>=NETTOARBEITSTAGE("15.12.2013";"27.12.13")</t>
  </si>
  <si>
    <t>Übersicht der Arbeitsblätter</t>
  </si>
  <si>
    <t>WOCHENTAG()</t>
  </si>
  <si>
    <t>MONATSENDE()</t>
  </si>
  <si>
    <t>KALENDERWOCHE()</t>
  </si>
  <si>
    <t>DATEDIF()</t>
  </si>
  <si>
    <t>ARBEITSTAG()</t>
  </si>
  <si>
    <t>NETTOARBEITSTAGE()</t>
  </si>
  <si>
    <t>=MONATSENDE(DATUM(2013-1;1+1;14);0)</t>
  </si>
  <si>
    <t>Schaltjahr</t>
  </si>
  <si>
    <t>TAG(), MONAT(), JAHR()</t>
  </si>
  <si>
    <t>DATWERT(), ZEITWERT()</t>
  </si>
  <si>
    <t>DATUM(), ZEIT()</t>
  </si>
  <si>
    <t>STUNDE(), MINUTE(), SEKUNDE()</t>
  </si>
  <si>
    <t>HEUTE(), JETZT()</t>
  </si>
  <si>
    <t>Kurzbeschreibung</t>
  </si>
  <si>
    <t>Das aktuelle Datum ohne und mit Uhrzeit</t>
  </si>
  <si>
    <t>Der numerische Wert des Wochentages</t>
  </si>
  <si>
    <t>Der numerische Wert des entsprechenden Funktionswertes</t>
  </si>
  <si>
    <t>Differenz zwischen 2 kalendarischen Daten</t>
  </si>
  <si>
    <t>Berechnung der Kalenderwoche eines Datums</t>
  </si>
  <si>
    <t>Der Monatsletzte als Datum</t>
  </si>
  <si>
    <r>
      <t xml:space="preserve">Zukünftiges Datum nach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Arbeitstagen</t>
    </r>
  </si>
  <si>
    <t>Anzahl der Arbeitstage zwischen 2 kalendarischen Daten</t>
  </si>
  <si>
    <t>Berechnung des Datums bzw. der Zeit aus 3 Einzelwerten</t>
  </si>
  <si>
    <t>Wandelt interpretierbare Texte in ein Excel-Datum um</t>
  </si>
  <si>
    <t xml:space="preserve">Nicht verlinkte Einträge stehen auf der To-Do-Liste </t>
  </si>
  <si>
    <t>Funktion DATEDIF()</t>
  </si>
  <si>
    <t>Funktion NETTOARBEITSTAGE()</t>
  </si>
  <si>
    <t>Funktion ARBEITSTAG()</t>
  </si>
  <si>
    <t>Funktion MONATSENDE()</t>
  </si>
  <si>
    <t>Funktion KALENDERWOCHE()</t>
  </si>
  <si>
    <t>Funktionen STUNDE(), MINUTE(), SEKUNDE()</t>
  </si>
  <si>
    <t>Funktionen DATUM(), ZEIT()</t>
  </si>
  <si>
    <t>Funktionen DATWERT(), ZEITWERT()</t>
  </si>
  <si>
    <t>Funktionen TAG(), MONAT(), JAHR()</t>
  </si>
  <si>
    <t>Funktion WOCHENTAG()</t>
  </si>
  <si>
    <t>Verschiedene Arbeitsblätter sind ausgeblendet!</t>
  </si>
  <si>
    <t>Funktionen HEUTE() und JETZT()</t>
  </si>
  <si>
    <t>Funktion/Ergebnis</t>
  </si>
  <si>
    <t>Funktionstext</t>
  </si>
  <si>
    <t>=HEUTE()</t>
  </si>
  <si>
    <t>Variabel, da stets der aktuelle Tag</t>
  </si>
  <si>
    <t>Der numerische Wert des heutigen Tages (entsprechend formatiert)</t>
  </si>
  <si>
    <t>=HEUTE()+7</t>
  </si>
  <si>
    <t>Genau 1 Woche weiter</t>
  </si>
  <si>
    <t>=WOCHENTAG(HEUTE())</t>
  </si>
  <si>
    <t>Der numerische Wert des heutigen Wochentages</t>
  </si>
  <si>
    <t>=HEUTE()-DATWERT("11.4.1945")</t>
  </si>
  <si>
    <t>So alt bin ich heute (in Tagen). Irritiert? Siehe nächste Zeile …</t>
  </si>
  <si>
    <t>Die gleiche Funktion, nur ist hier das Ergebnis als Zahl formatiert.</t>
  </si>
  <si>
    <t>=TAG(HEUTE())</t>
  </si>
  <si>
    <t>Der Tag im Monat</t>
  </si>
  <si>
    <t>=MONAT(HEUTE())</t>
  </si>
  <si>
    <t>Der aktuelle Monat</t>
  </si>
  <si>
    <t>=JAHR(HEUTE())</t>
  </si>
  <si>
    <t>Rückgabe des aktuellen Jahres</t>
  </si>
  <si>
    <t>=DATUM(A11;A10;A9)</t>
  </si>
  <si>
    <t>Das aktuelle Datum aus den drei Einzelwerten hierüber zusammen gesetzt</t>
  </si>
  <si>
    <t>=HEUTE()-75000</t>
  </si>
  <si>
    <t>Führt zum Fehlergebnis, weil das berechnete Datum kleiner als der 31.12.1899 ist</t>
  </si>
  <si>
    <t>=HEUTE()-HEUTE()</t>
  </si>
  <si>
    <t>Das numerische Ergebnis einer unsinnigen Berechnung</t>
  </si>
  <si>
    <t>Wie hierüber, allerdings als Datum, welches es eigentlich gar nicht gibt …</t>
  </si>
  <si>
    <t>=JETZT()</t>
  </si>
  <si>
    <t>Das heutige Datum mit der im Moment aktuellen Uhrzeit</t>
  </si>
  <si>
    <t>Der numerische Wert des heutigen Tages und der aktuellen Zeit</t>
  </si>
  <si>
    <t>Die gleiche Formel, nur die Formatierung ist anders</t>
  </si>
  <si>
    <t>=JETZT()+0,5</t>
  </si>
  <si>
    <t>Genau jetzt in 12 Stunden</t>
  </si>
  <si>
    <t>=STUNDE(JETZT())</t>
  </si>
  <si>
    <t>Die aktuelle Stunde als numerischer Wert</t>
  </si>
  <si>
    <t>=MINUTE(JETZT())</t>
  </si>
  <si>
    <t>Die aktuelle Minute als numerischer Wert</t>
  </si>
  <si>
    <t>=SEKUNDE(JETZT())</t>
  </si>
  <si>
    <t>Die aktuelle Sekunde als numerischer Wert</t>
  </si>
  <si>
    <t>=TAG(JETZT())</t>
  </si>
  <si>
    <t>Da das Datum in der Rükgabe enthalten ist, ist das OK</t>
  </si>
  <si>
    <t>=JETZT()-JETZT()</t>
  </si>
  <si>
    <t>Formatierung ist wegen besserer Lesbarkeit: Linksbündig</t>
  </si>
  <si>
    <t>Die Formel steht in B20</t>
  </si>
  <si>
    <t>Die Formel steht in B21</t>
  </si>
  <si>
    <t>Die Formel steht in B22</t>
  </si>
  <si>
    <t>=DATEDIF(A17;B17;"M") /12</t>
  </si>
  <si>
    <t>Formatierung als Bruchzahl und wegen besserer Lesbarkeit: Linksbündig und</t>
  </si>
  <si>
    <t>Die Formel in D15:</t>
  </si>
  <si>
    <t>Die Formel in D17:</t>
  </si>
  <si>
    <t>Die Formel in D16:</t>
  </si>
  <si>
    <t>=DATEDIF(A17;B17;"Y") &amp; " Jahre " &amp; DATEDIF(A17;B17;"YM") &amp; " Monate"</t>
  </si>
  <si>
    <t>Tag()</t>
  </si>
  <si>
    <t>Das Ergebnis ist naturgemäß variabel</t>
  </si>
  <si>
    <t>=TAG("24.12.2013")</t>
  </si>
  <si>
    <t>=TAG(HEUTE()-40)</t>
  </si>
  <si>
    <t>Der Wievielte war heute vor 40 Tagen?</t>
  </si>
  <si>
    <t>=TAG(41632)</t>
  </si>
  <si>
    <t>Der 24.12.2013 hat intern den Wert 41632</t>
  </si>
  <si>
    <t>Monat()</t>
  </si>
  <si>
    <t>=12-MONAT(HEUTE())</t>
  </si>
  <si>
    <t>Wieviel ganze Monate noch bis zum Jahresende?</t>
  </si>
  <si>
    <t>=MONAT("24.12.2013")</t>
  </si>
  <si>
    <t>=MONAT(41632)</t>
  </si>
  <si>
    <t>=MONAT(HEUTE())+18</t>
  </si>
  <si>
    <t>Das Ergebnis stimmt, heute in 1,5 Jahren…</t>
  </si>
  <si>
    <t>=REST(MONAT(HEUTE())+18;12)</t>
  </si>
  <si>
    <t>Aber das ist eindeutiger!</t>
  </si>
  <si>
    <t>Jahr()</t>
  </si>
  <si>
    <t>=JAHR("24.12.2013")</t>
  </si>
  <si>
    <t>=JAHR("24.12.1813")</t>
  </si>
  <si>
    <t>Das Datum darf nicht vor dem 1.1.1900 liegen!</t>
  </si>
  <si>
    <t>=JAHR(0)</t>
  </si>
  <si>
    <t>00.01.1900</t>
  </si>
  <si>
    <t>Oder einfach nur eine Null als Datum formatiert</t>
  </si>
  <si>
    <t>=JAHR("2.1.1900"-1)</t>
  </si>
  <si>
    <t>So weit, so klar, denn das entspricht JAHR("1.1.1900")</t>
  </si>
  <si>
    <t>Das wäre dann der Tag vor dem 1.1.1900. Aha …</t>
  </si>
  <si>
    <t>=JAHR("1.1.1900"-1)</t>
  </si>
  <si>
    <t>=JAHR("0.1.1900"-1)</t>
  </si>
  <si>
    <t>Das ist ja nun eindeutig 1899. Dennoch: Irritierend</t>
  </si>
  <si>
    <t>=DATUM(JAHR(D17);MONAT(D17)+1;TAG(D17))</t>
  </si>
  <si>
    <t>Wie das Beispiel im Blog</t>
  </si>
  <si>
    <t>Identisch, weil das 2. Argument dem Standard entspricht</t>
  </si>
  <si>
    <t>=WOCHENTAG(HEUTE(); 1)</t>
  </si>
  <si>
    <t>=WOCHENTAG(HEUTE(); 2)</t>
  </si>
  <si>
    <t>=WOCHENTAG("1.1.2000")</t>
  </si>
  <si>
    <t>=WENN(WOCHENTAG("31.12.1999";2)&gt;5; "Wochnenede"; "Arbeitstag")</t>
  </si>
  <si>
    <t>Also Samstag</t>
  </si>
  <si>
    <t>=WENN(ODER(WOCHENTAG("1.1.2000")=7;WOCHENTAG("1.1.2000")=1); "Wochnenede"; "Arbeitstag")</t>
  </si>
  <si>
    <t>Differenz in Wochen</t>
  </si>
  <si>
    <t>=DATEDIF(A21;B21;"D")/7</t>
  </si>
  <si>
    <t>Ausgabe typischerweise als Datum, etwas irritierend …</t>
  </si>
  <si>
    <t>=DATEDIF(A22;B22;"D")/8</t>
  </si>
  <si>
    <t>Jetzt als Zahl formatiert (schon besser)</t>
  </si>
  <si>
    <t>=DATEDIF(A23;B23;"D")/9</t>
  </si>
  <si>
    <t>Benutzerdefiniert formatiert (noch besser)</t>
  </si>
  <si>
    <t>Benutzerdefiniert, nur komplette Wochen</t>
  </si>
  <si>
    <t>=DATEDIF(A24;B24;"D")/10</t>
  </si>
  <si>
    <t>(siehe E25)</t>
  </si>
  <si>
    <t>Die Formel in D25:</t>
  </si>
  <si>
    <t>=GANZZAHL(DATEDIF(A25;B25;"D")/7) &amp; " Wochen, " &amp; REST(DATEDIF(A25;B25;"D");7) &amp; " Tage"</t>
  </si>
  <si>
    <t>Wegen der Verkettung Ausgabe als Text (linksbündig)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</si>
</sst>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[$-F800]dddd\,\ mmmm\ dd\,\ yyyy"/>
    <numFmt numFmtId="167" formatCode="0.00&quot; Wochen&quot;"/>
    <numFmt numFmtId="168" formatCode="0&quot; Wochen&quot;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left"/>
    </xf>
    <xf numFmtId="14" fontId="0" fillId="0" borderId="0" xfId="0" applyNumberFormat="1"/>
    <xf numFmtId="14" fontId="0" fillId="2" borderId="0" xfId="0" applyNumberFormat="1" applyFill="1"/>
    <xf numFmtId="0" fontId="0" fillId="2" borderId="1" xfId="0" applyFill="1" applyBorder="1"/>
    <xf numFmtId="0" fontId="0" fillId="0" borderId="1" xfId="0" applyBorder="1"/>
    <xf numFmtId="0" fontId="0" fillId="0" borderId="0" xfId="0" quotePrefix="1"/>
    <xf numFmtId="14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/>
    <xf numFmtId="0" fontId="4" fillId="3" borderId="2" xfId="0" applyFont="1" applyFill="1" applyBorder="1"/>
    <xf numFmtId="0" fontId="5" fillId="0" borderId="0" xfId="1"/>
    <xf numFmtId="0" fontId="0" fillId="4" borderId="0" xfId="0" applyFill="1" applyAlignment="1">
      <alignment horizontal="center"/>
    </xf>
    <xf numFmtId="0" fontId="0" fillId="4" borderId="0" xfId="0" applyFill="1"/>
    <xf numFmtId="0" fontId="6" fillId="0" borderId="0" xfId="0" applyFont="1"/>
    <xf numFmtId="0" fontId="7" fillId="5" borderId="0" xfId="0" applyFont="1" applyFill="1"/>
    <xf numFmtId="0" fontId="0" fillId="5" borderId="0" xfId="0" applyFill="1"/>
    <xf numFmtId="49" fontId="0" fillId="5" borderId="0" xfId="0" applyNumberFormat="1" applyFill="1"/>
    <xf numFmtId="49" fontId="0" fillId="0" borderId="0" xfId="0" applyNumberFormat="1"/>
    <xf numFmtId="0" fontId="0" fillId="6" borderId="0" xfId="0" applyFill="1"/>
    <xf numFmtId="49" fontId="0" fillId="6" borderId="0" xfId="0" applyNumberFormat="1" applyFill="1"/>
    <xf numFmtId="0" fontId="8" fillId="0" borderId="0" xfId="0" applyFont="1"/>
    <xf numFmtId="0" fontId="0" fillId="7" borderId="1" xfId="0" applyFill="1" applyBorder="1"/>
    <xf numFmtId="49" fontId="0" fillId="7" borderId="1" xfId="0" applyNumberFormat="1" applyFill="1" applyBorder="1"/>
    <xf numFmtId="49" fontId="0" fillId="0" borderId="0" xfId="0" quotePrefix="1" applyNumberFormat="1"/>
    <xf numFmtId="14" fontId="0" fillId="0" borderId="0" xfId="0" applyNumberFormat="1" applyAlignment="1">
      <alignment horizontal="center"/>
    </xf>
    <xf numFmtId="0" fontId="0" fillId="8" borderId="0" xfId="0" applyFill="1"/>
    <xf numFmtId="49" fontId="0" fillId="8" borderId="0" xfId="0" applyNumberFormat="1" applyFill="1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 indent="1"/>
    </xf>
    <xf numFmtId="0" fontId="3" fillId="0" borderId="0" xfId="0" quotePrefix="1" applyFont="1"/>
    <xf numFmtId="13" fontId="0" fillId="0" borderId="0" xfId="0" applyNumberFormat="1" applyAlignment="1">
      <alignment horizontal="left" indent="1"/>
    </xf>
    <xf numFmtId="0" fontId="9" fillId="0" borderId="0" xfId="0" applyFont="1"/>
    <xf numFmtId="49" fontId="7" fillId="5" borderId="0" xfId="0" applyNumberFormat="1" applyFont="1" applyFill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165" fontId="0" fillId="0" borderId="0" xfId="0" applyNumberFormat="1"/>
    <xf numFmtId="14" fontId="3" fillId="0" borderId="0" xfId="0" quotePrefix="1" applyNumberFormat="1" applyFont="1"/>
    <xf numFmtId="0" fontId="3" fillId="0" borderId="0" xfId="0" quotePrefix="1" applyNumberFormat="1" applyFont="1"/>
    <xf numFmtId="167" fontId="3" fillId="0" borderId="0" xfId="0" quotePrefix="1" applyNumberFormat="1" applyFont="1"/>
    <xf numFmtId="168" fontId="3" fillId="0" borderId="0" xfId="0" quotePrefix="1" applyNumberFormat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12</xdr:row>
      <xdr:rowOff>152400</xdr:rowOff>
    </xdr:from>
    <xdr:to>
      <xdr:col>10</xdr:col>
      <xdr:colOff>228600</xdr:colOff>
      <xdr:row>14</xdr:row>
      <xdr:rowOff>85725</xdr:rowOff>
    </xdr:to>
    <xdr:sp macro="" textlink="">
      <xdr:nvSpPr>
        <xdr:cNvPr id="4" name="Abgerundete rechteckige Legende 3"/>
        <xdr:cNvSpPr/>
      </xdr:nvSpPr>
      <xdr:spPr>
        <a:xfrm>
          <a:off x="8248649" y="2590800"/>
          <a:ext cx="2162176" cy="314325"/>
        </a:xfrm>
        <a:prstGeom prst="wedgeRoundRectCallout">
          <a:avLst>
            <a:gd name="adj1" fmla="val -172144"/>
            <a:gd name="adj2" fmla="val 51338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… was offensichtich falsch ist!</a:t>
          </a:r>
        </a:p>
      </xdr:txBody>
    </xdr:sp>
    <xdr:clientData/>
  </xdr:twoCellAnchor>
  <xdr:twoCellAnchor>
    <xdr:from>
      <xdr:col>7</xdr:col>
      <xdr:colOff>361949</xdr:colOff>
      <xdr:row>15</xdr:row>
      <xdr:rowOff>9525</xdr:rowOff>
    </xdr:from>
    <xdr:to>
      <xdr:col>10</xdr:col>
      <xdr:colOff>238125</xdr:colOff>
      <xdr:row>16</xdr:row>
      <xdr:rowOff>133350</xdr:rowOff>
    </xdr:to>
    <xdr:sp macro="" textlink="">
      <xdr:nvSpPr>
        <xdr:cNvPr id="6" name="Abgerundete rechteckige Legende 5"/>
        <xdr:cNvSpPr/>
      </xdr:nvSpPr>
      <xdr:spPr>
        <a:xfrm>
          <a:off x="8258174" y="3019425"/>
          <a:ext cx="2162176" cy="314325"/>
        </a:xfrm>
        <a:prstGeom prst="wedgeRoundRectCallout">
          <a:avLst>
            <a:gd name="adj1" fmla="val -187562"/>
            <a:gd name="adj2" fmla="val -12299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Das Ergebnis timmt!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2257426</xdr:colOff>
      <xdr:row>16</xdr:row>
      <xdr:rowOff>76200</xdr:rowOff>
    </xdr:from>
    <xdr:to>
      <xdr:col>2</xdr:col>
      <xdr:colOff>409575</xdr:colOff>
      <xdr:row>23</xdr:row>
      <xdr:rowOff>0</xdr:rowOff>
    </xdr:to>
    <xdr:sp macro="" textlink="">
      <xdr:nvSpPr>
        <xdr:cNvPr id="2" name="Welle 1"/>
        <xdr:cNvSpPr/>
      </xdr:nvSpPr>
      <xdr:spPr>
        <a:xfrm>
          <a:off x="3086101" y="2743200"/>
          <a:ext cx="2705099" cy="1257300"/>
        </a:xfrm>
        <a:prstGeom prst="wave">
          <a:avLst>
            <a:gd name="adj1" fmla="val 12500"/>
            <a:gd name="adj2" fmla="val -8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Für </a:t>
          </a:r>
          <a:r>
            <a:rPr lang="de-DE" sz="1100" b="1"/>
            <a:t>StartDatum</a:t>
          </a:r>
          <a:r>
            <a:rPr lang="de-DE" sz="1100"/>
            <a:t> und </a:t>
          </a:r>
          <a:r>
            <a:rPr lang="de-DE" sz="1100" b="1"/>
            <a:t>EndeDatum</a:t>
          </a:r>
          <a:r>
            <a:rPr lang="de-DE" sz="1100" b="0" baseline="0"/>
            <a:t> sowie die arbeitsfreien Tage sind Bereichsnamen verwendet worden!</a:t>
          </a:r>
          <a:endParaRPr lang="de-DE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A18" sqref="A18"/>
    </sheetView>
  </sheetViews>
  <sheetFormatPr baseColWidth="10" defaultRowHeight="15" x14ac:dyDescent="0.25"/>
  <cols>
    <col min="1" max="1" width="29.85546875" bestFit="1" customWidth="1"/>
    <col min="2" max="2" width="54.85546875" bestFit="1" customWidth="1"/>
  </cols>
  <sheetData>
    <row r="1" spans="1:2" x14ac:dyDescent="0.25">
      <c r="A1" s="15" t="s">
        <v>62</v>
      </c>
      <c r="B1" s="15" t="s">
        <v>76</v>
      </c>
    </row>
    <row r="2" spans="1:2" x14ac:dyDescent="0.25">
      <c r="A2" s="16" t="s">
        <v>75</v>
      </c>
      <c r="B2" t="s">
        <v>77</v>
      </c>
    </row>
    <row r="3" spans="1:2" x14ac:dyDescent="0.25">
      <c r="A3" s="16" t="s">
        <v>63</v>
      </c>
      <c r="B3" t="s">
        <v>78</v>
      </c>
    </row>
    <row r="4" spans="1:2" x14ac:dyDescent="0.25">
      <c r="A4" s="16" t="s">
        <v>71</v>
      </c>
      <c r="B4" t="s">
        <v>79</v>
      </c>
    </row>
    <row r="5" spans="1:2" x14ac:dyDescent="0.25">
      <c r="A5" s="16" t="s">
        <v>66</v>
      </c>
      <c r="B5" t="s">
        <v>80</v>
      </c>
    </row>
    <row r="6" spans="1:2" x14ac:dyDescent="0.25">
      <c r="A6" t="s">
        <v>72</v>
      </c>
      <c r="B6" t="s">
        <v>86</v>
      </c>
    </row>
    <row r="7" spans="1:2" x14ac:dyDescent="0.25">
      <c r="A7" t="s">
        <v>73</v>
      </c>
      <c r="B7" t="s">
        <v>85</v>
      </c>
    </row>
    <row r="8" spans="1:2" x14ac:dyDescent="0.25">
      <c r="A8" t="s">
        <v>74</v>
      </c>
      <c r="B8" t="s">
        <v>79</v>
      </c>
    </row>
    <row r="9" spans="1:2" x14ac:dyDescent="0.25">
      <c r="A9" t="s">
        <v>65</v>
      </c>
      <c r="B9" t="s">
        <v>81</v>
      </c>
    </row>
    <row r="10" spans="1:2" x14ac:dyDescent="0.25">
      <c r="A10" s="16" t="s">
        <v>64</v>
      </c>
      <c r="B10" t="s">
        <v>82</v>
      </c>
    </row>
    <row r="11" spans="1:2" x14ac:dyDescent="0.25">
      <c r="A11" s="16" t="s">
        <v>67</v>
      </c>
      <c r="B11" t="s">
        <v>83</v>
      </c>
    </row>
    <row r="12" spans="1:2" x14ac:dyDescent="0.25">
      <c r="A12" s="16" t="s">
        <v>68</v>
      </c>
      <c r="B12" t="s">
        <v>84</v>
      </c>
    </row>
    <row r="14" spans="1:2" ht="33.75" x14ac:dyDescent="0.5">
      <c r="A14" s="19" t="s">
        <v>87</v>
      </c>
    </row>
    <row r="16" spans="1:2" x14ac:dyDescent="0.25">
      <c r="A16" s="26" t="s">
        <v>98</v>
      </c>
    </row>
  </sheetData>
  <hyperlinks>
    <hyperlink ref="A10" location="'MONATSENDE()'!A1" display="MONATSENDE()"/>
    <hyperlink ref="A5" location="'DATEDIF()'!A1" display="DATEDIF()"/>
    <hyperlink ref="A11" location="'ARBEITSTAG()'!A1" display="ARBEITSTAG()"/>
    <hyperlink ref="A12" location="'NETTOARBEITSTAGE(1)'!A1" display="NETTOARBEITSTAGE()"/>
    <hyperlink ref="A2" location="'Heute(), Jetzt()'!A1" display="HEUTE(), JETZT()"/>
    <hyperlink ref="A3" location="'Wochentag()'!A1" display="WOCHENTAG()"/>
    <hyperlink ref="A4" location="'Tag(), Monat(), Jahr()'!A1" display="TAG(), MONAT(), JAHR(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17.42578125" bestFit="1" customWidth="1"/>
    <col min="2" max="3" width="30" style="23" bestFit="1" customWidth="1"/>
  </cols>
  <sheetData>
    <row r="1" spans="1:3" ht="26.25" x14ac:dyDescent="0.4">
      <c r="A1" s="20" t="s">
        <v>99</v>
      </c>
      <c r="B1" s="22"/>
      <c r="C1" s="22"/>
    </row>
    <row r="3" spans="1:3" ht="15.75" thickBot="1" x14ac:dyDescent="0.3">
      <c r="A3" s="27" t="s">
        <v>100</v>
      </c>
      <c r="B3" s="28" t="s">
        <v>101</v>
      </c>
      <c r="C3" s="27" t="s">
        <v>8</v>
      </c>
    </row>
    <row r="4" spans="1:3" x14ac:dyDescent="0.25">
      <c r="A4" s="4">
        <f ca="1">TODAY()</f>
        <v>41933</v>
      </c>
      <c r="B4" s="29" t="s">
        <v>102</v>
      </c>
      <c r="C4" t="s">
        <v>103</v>
      </c>
    </row>
    <row r="5" spans="1:3" x14ac:dyDescent="0.25">
      <c r="A5" s="4">
        <f ca="1">TODAY()</f>
        <v>41933</v>
      </c>
      <c r="B5" s="29" t="s">
        <v>102</v>
      </c>
      <c r="C5" t="s">
        <v>104</v>
      </c>
    </row>
    <row r="6" spans="1:3" x14ac:dyDescent="0.25">
      <c r="A6" s="4">
        <f ca="1">TODAY()+7</f>
        <v>41940</v>
      </c>
      <c r="B6" s="29" t="s">
        <v>105</v>
      </c>
      <c r="C6" t="s">
        <v>106</v>
      </c>
    </row>
    <row r="7" spans="1:3" x14ac:dyDescent="0.25">
      <c r="A7">
        <f ca="1">WEEKDAY(TODAY())</f>
        <v>3</v>
      </c>
      <c r="B7" s="29" t="s">
        <v>107</v>
      </c>
      <c r="C7" t="s">
        <v>108</v>
      </c>
    </row>
    <row r="8" spans="1:3" x14ac:dyDescent="0.25">
      <c r="A8" s="4">
        <f ca="1">TODAY()-DATEVALUE("11.4.1945")</f>
        <v>25395</v>
      </c>
      <c r="B8" s="29" t="s">
        <v>109</v>
      </c>
      <c r="C8" t="s">
        <v>110</v>
      </c>
    </row>
    <row r="9" spans="1:3" x14ac:dyDescent="0.25">
      <c r="A9">
        <f ca="1">TODAY()-DATEVALUE("11.4.1945")</f>
        <v>25395</v>
      </c>
      <c r="B9" s="29" t="s">
        <v>109</v>
      </c>
      <c r="C9" t="s">
        <v>111</v>
      </c>
    </row>
    <row r="10" spans="1:3" x14ac:dyDescent="0.25">
      <c r="A10">
        <f ca="1">DAY(TODAY())</f>
        <v>21</v>
      </c>
      <c r="B10" s="29" t="s">
        <v>112</v>
      </c>
      <c r="C10" t="s">
        <v>113</v>
      </c>
    </row>
    <row r="11" spans="1:3" x14ac:dyDescent="0.25">
      <c r="A11">
        <f ca="1">MONTH(TODAY())</f>
        <v>10</v>
      </c>
      <c r="B11" s="29" t="s">
        <v>114</v>
      </c>
      <c r="C11" t="s">
        <v>115</v>
      </c>
    </row>
    <row r="12" spans="1:3" x14ac:dyDescent="0.25">
      <c r="A12">
        <f ca="1">YEAR(TODAY())</f>
        <v>2014</v>
      </c>
      <c r="B12" s="29" t="s">
        <v>116</v>
      </c>
      <c r="C12" t="s">
        <v>117</v>
      </c>
    </row>
    <row r="13" spans="1:3" x14ac:dyDescent="0.25">
      <c r="A13" s="4">
        <f ca="1">DATE(A12,A11,A10)</f>
        <v>41933</v>
      </c>
      <c r="B13" s="29" t="s">
        <v>118</v>
      </c>
      <c r="C13" t="s">
        <v>119</v>
      </c>
    </row>
    <row r="14" spans="1:3" x14ac:dyDescent="0.25">
      <c r="A14" s="30">
        <f ca="1">TODAY()-75000</f>
        <v>-33067</v>
      </c>
      <c r="B14" s="23" t="s">
        <v>120</v>
      </c>
      <c r="C14" s="29" t="s">
        <v>121</v>
      </c>
    </row>
    <row r="15" spans="1:3" x14ac:dyDescent="0.25">
      <c r="A15">
        <f ca="1">TODAY()-TODAY()</f>
        <v>0</v>
      </c>
      <c r="B15" s="23" t="s">
        <v>122</v>
      </c>
      <c r="C15" s="23" t="s">
        <v>123</v>
      </c>
    </row>
    <row r="16" spans="1:3" x14ac:dyDescent="0.25">
      <c r="A16" s="4">
        <f ca="1">TODAY()-TODAY()</f>
        <v>0</v>
      </c>
      <c r="B16" s="23" t="s">
        <v>122</v>
      </c>
      <c r="C16" s="23" t="s">
        <v>124</v>
      </c>
    </row>
    <row r="17" spans="1:7" x14ac:dyDescent="0.25">
      <c r="A17" s="4"/>
    </row>
    <row r="18" spans="1:7" ht="3" customHeight="1" x14ac:dyDescent="0.25">
      <c r="A18" s="31"/>
      <c r="B18" s="32"/>
      <c r="C18" s="32"/>
      <c r="D18" s="31"/>
      <c r="E18" s="31"/>
      <c r="F18" s="31"/>
      <c r="G18" s="31"/>
    </row>
    <row r="20" spans="1:7" x14ac:dyDescent="0.25">
      <c r="A20" s="33">
        <f ca="1">NOW()</f>
        <v>41933.540269212965</v>
      </c>
      <c r="B20" s="23" t="s">
        <v>125</v>
      </c>
      <c r="C20" s="23" t="s">
        <v>126</v>
      </c>
    </row>
    <row r="21" spans="1:7" x14ac:dyDescent="0.25">
      <c r="A21">
        <f ca="1">NOW()</f>
        <v>41933.540269212965</v>
      </c>
      <c r="B21" s="23" t="s">
        <v>125</v>
      </c>
      <c r="C21" t="s">
        <v>127</v>
      </c>
    </row>
    <row r="22" spans="1:7" x14ac:dyDescent="0.25">
      <c r="A22" s="34">
        <f ca="1">NOW()</f>
        <v>41933.540269212965</v>
      </c>
      <c r="B22" s="23" t="s">
        <v>125</v>
      </c>
      <c r="C22" t="s">
        <v>128</v>
      </c>
    </row>
    <row r="23" spans="1:7" x14ac:dyDescent="0.25">
      <c r="A23" s="33">
        <f ca="1">NOW()+0.5</f>
        <v>41934.040269212965</v>
      </c>
      <c r="B23" s="23" t="s">
        <v>129</v>
      </c>
      <c r="C23" s="23" t="s">
        <v>130</v>
      </c>
    </row>
    <row r="24" spans="1:7" x14ac:dyDescent="0.25">
      <c r="A24">
        <f ca="1">HOUR(NOW())</f>
        <v>12</v>
      </c>
      <c r="B24" s="23" t="s">
        <v>131</v>
      </c>
      <c r="C24" s="23" t="s">
        <v>132</v>
      </c>
    </row>
    <row r="25" spans="1:7" x14ac:dyDescent="0.25">
      <c r="A25">
        <f ca="1">MINUTE(NOW())</f>
        <v>57</v>
      </c>
      <c r="B25" s="23" t="s">
        <v>133</v>
      </c>
      <c r="C25" s="23" t="s">
        <v>134</v>
      </c>
    </row>
    <row r="26" spans="1:7" x14ac:dyDescent="0.25">
      <c r="A26" s="35">
        <f ca="1">SECOND(NOW())</f>
        <v>59</v>
      </c>
      <c r="B26" s="23" t="s">
        <v>135</v>
      </c>
      <c r="C26" s="23" t="s">
        <v>136</v>
      </c>
    </row>
    <row r="27" spans="1:7" x14ac:dyDescent="0.25">
      <c r="A27">
        <f ca="1">DAY(NOW())</f>
        <v>21</v>
      </c>
      <c r="B27" s="23" t="s">
        <v>137</v>
      </c>
      <c r="C27" s="23" t="s">
        <v>138</v>
      </c>
    </row>
    <row r="28" spans="1:7" x14ac:dyDescent="0.25">
      <c r="A28">
        <f ca="1">NOW()-NOW()</f>
        <v>0</v>
      </c>
      <c r="B28" s="23" t="s">
        <v>139</v>
      </c>
      <c r="C28" s="23" t="s">
        <v>123</v>
      </c>
    </row>
    <row r="29" spans="1:7" x14ac:dyDescent="0.25">
      <c r="A29" s="33">
        <f ca="1">NOW()-NOW()</f>
        <v>0</v>
      </c>
      <c r="B29" s="23" t="s">
        <v>139</v>
      </c>
      <c r="C29" s="23" t="s">
        <v>124</v>
      </c>
    </row>
  </sheetData>
  <pageMargins left="0.7" right="0.7" top="0.78740157499999996" bottom="0.78740157499999996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26"/>
  <sheetViews>
    <sheetView workbookViewId="0">
      <selection activeCell="A11" sqref="A11"/>
    </sheetView>
  </sheetViews>
  <sheetFormatPr baseColWidth="10" defaultRowHeight="15" x14ac:dyDescent="0.25"/>
  <cols>
    <col min="1" max="1" width="17.42578125" bestFit="1" customWidth="1"/>
    <col min="2" max="2" width="24.42578125" style="23" bestFit="1" customWidth="1"/>
    <col min="3" max="3" width="34.5703125" customWidth="1"/>
    <col min="4" max="4" width="26.7109375" bestFit="1" customWidth="1"/>
  </cols>
  <sheetData>
    <row r="1" spans="1:4" ht="26.25" x14ac:dyDescent="0.4">
      <c r="A1" s="20" t="s">
        <v>97</v>
      </c>
      <c r="B1" s="40"/>
      <c r="C1" s="22"/>
    </row>
    <row r="2" spans="1:4" x14ac:dyDescent="0.25">
      <c r="C2" s="23"/>
    </row>
    <row r="3" spans="1:4" ht="15.75" thickBot="1" x14ac:dyDescent="0.3">
      <c r="A3" s="27" t="s">
        <v>100</v>
      </c>
      <c r="B3" s="28" t="s">
        <v>101</v>
      </c>
      <c r="C3" s="27" t="s">
        <v>8</v>
      </c>
    </row>
    <row r="4" spans="1:4" x14ac:dyDescent="0.25">
      <c r="A4" s="41">
        <f ca="1">WEEKDAY(TODAY())</f>
        <v>3</v>
      </c>
      <c r="B4" s="23" t="s">
        <v>107</v>
      </c>
      <c r="C4" t="s">
        <v>151</v>
      </c>
    </row>
    <row r="5" spans="1:4" x14ac:dyDescent="0.25">
      <c r="A5" s="41">
        <f ca="1">WEEKDAY(TODAY(), 1)</f>
        <v>3</v>
      </c>
      <c r="B5" s="23" t="s">
        <v>182</v>
      </c>
      <c r="C5" t="s">
        <v>181</v>
      </c>
    </row>
    <row r="6" spans="1:4" x14ac:dyDescent="0.25">
      <c r="A6" s="41">
        <f ca="1">WEEKDAY(TODAY())</f>
        <v>3</v>
      </c>
      <c r="B6" s="23" t="s">
        <v>183</v>
      </c>
    </row>
    <row r="7" spans="1:4" x14ac:dyDescent="0.25">
      <c r="A7" s="41">
        <f>WEEKDAY("1.1.2000")</f>
        <v>7</v>
      </c>
      <c r="B7" s="23" t="s">
        <v>184</v>
      </c>
      <c r="C7" t="s">
        <v>186</v>
      </c>
      <c r="D7" s="43">
        <v>36526</v>
      </c>
    </row>
    <row r="8" spans="1:4" x14ac:dyDescent="0.25">
      <c r="A8" s="41" t="str">
        <f>IF(WEEKDAY("1.1.2000",2)&gt;5, "Wochnenede", "Arbeitstag")</f>
        <v>Wochnenede</v>
      </c>
      <c r="B8" s="23" t="s">
        <v>185</v>
      </c>
    </row>
    <row r="9" spans="1:4" x14ac:dyDescent="0.25">
      <c r="A9" s="41" t="str">
        <f>IF(OR(WEEKDAY("1.1.2000")=7,WEEKDAY("1.1.2000")=1), "Wochnenede", "Arbeitstag")</f>
        <v>Wochnenede</v>
      </c>
      <c r="B9" s="23" t="s">
        <v>187</v>
      </c>
    </row>
    <row r="10" spans="1:4" x14ac:dyDescent="0.25">
      <c r="A10" s="41">
        <f>WEEKDAY(D10,2)</f>
        <v>2</v>
      </c>
      <c r="D10" s="43">
        <v>41632</v>
      </c>
    </row>
    <row r="11" spans="1:4" x14ac:dyDescent="0.25">
      <c r="A11" s="41"/>
    </row>
    <row r="12" spans="1:4" x14ac:dyDescent="0.25">
      <c r="A12" s="41"/>
    </row>
    <row r="13" spans="1:4" x14ac:dyDescent="0.25">
      <c r="A13" s="41"/>
    </row>
    <row r="14" spans="1:4" x14ac:dyDescent="0.25">
      <c r="A14" s="41"/>
    </row>
    <row r="15" spans="1:4" x14ac:dyDescent="0.25">
      <c r="A15" s="41"/>
    </row>
    <row r="16" spans="1:4" x14ac:dyDescent="0.25">
      <c r="A16" s="41"/>
    </row>
    <row r="17" spans="1:1" x14ac:dyDescent="0.25">
      <c r="A17" s="41"/>
    </row>
    <row r="18" spans="1:1" x14ac:dyDescent="0.25">
      <c r="A18" s="41"/>
    </row>
    <row r="19" spans="1:1" x14ac:dyDescent="0.25">
      <c r="A19" s="41"/>
    </row>
    <row r="20" spans="1:1" x14ac:dyDescent="0.25">
      <c r="A20" s="41"/>
    </row>
    <row r="21" spans="1:1" x14ac:dyDescent="0.25">
      <c r="A21" s="41"/>
    </row>
    <row r="22" spans="1:1" x14ac:dyDescent="0.25">
      <c r="A22" s="41"/>
    </row>
    <row r="23" spans="1:1" x14ac:dyDescent="0.25">
      <c r="A23" s="41"/>
    </row>
    <row r="24" spans="1:1" x14ac:dyDescent="0.25">
      <c r="A24" s="41"/>
    </row>
    <row r="25" spans="1:1" x14ac:dyDescent="0.25">
      <c r="A25" s="41"/>
    </row>
    <row r="26" spans="1:1" x14ac:dyDescent="0.25">
      <c r="A26" s="41"/>
    </row>
  </sheetData>
  <pageMargins left="0.7" right="0.7" top="0.78740157499999996" bottom="0.78740157499999996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27"/>
  <sheetViews>
    <sheetView workbookViewId="0">
      <selection activeCell="A3" sqref="A3:XFD3"/>
    </sheetView>
  </sheetViews>
  <sheetFormatPr baseColWidth="10" defaultRowHeight="15" x14ac:dyDescent="0.25"/>
  <cols>
    <col min="1" max="1" width="17.42578125" customWidth="1"/>
    <col min="2" max="2" width="42.28515625" style="23" customWidth="1"/>
    <col min="3" max="3" width="37.140625" customWidth="1"/>
  </cols>
  <sheetData>
    <row r="1" spans="1:3" ht="26.25" x14ac:dyDescent="0.4">
      <c r="A1" s="20" t="s">
        <v>96</v>
      </c>
      <c r="B1" s="40"/>
      <c r="C1" s="20"/>
    </row>
    <row r="3" spans="1:3" ht="15.75" thickBot="1" x14ac:dyDescent="0.3">
      <c r="A3" s="27" t="s">
        <v>100</v>
      </c>
      <c r="B3" s="28" t="s">
        <v>101</v>
      </c>
      <c r="C3" s="27" t="s">
        <v>8</v>
      </c>
    </row>
    <row r="4" spans="1:3" x14ac:dyDescent="0.25">
      <c r="A4" s="39" t="s">
        <v>150</v>
      </c>
    </row>
    <row r="5" spans="1:3" x14ac:dyDescent="0.25">
      <c r="A5" s="41">
        <f ca="1">DAY(TODAY())</f>
        <v>21</v>
      </c>
      <c r="B5" s="23" t="s">
        <v>112</v>
      </c>
      <c r="C5" t="s">
        <v>151</v>
      </c>
    </row>
    <row r="6" spans="1:3" x14ac:dyDescent="0.25">
      <c r="A6" s="41">
        <f ca="1">DAY(TODAY()-40)</f>
        <v>11</v>
      </c>
      <c r="B6" s="23" t="s">
        <v>153</v>
      </c>
      <c r="C6" t="s">
        <v>154</v>
      </c>
    </row>
    <row r="7" spans="1:3" x14ac:dyDescent="0.25">
      <c r="A7" s="41">
        <f>DAY("24.12.2013")</f>
        <v>24</v>
      </c>
      <c r="B7" s="23" t="s">
        <v>152</v>
      </c>
    </row>
    <row r="8" spans="1:3" x14ac:dyDescent="0.25">
      <c r="A8" s="41">
        <f>DAY(41632)</f>
        <v>24</v>
      </c>
      <c r="B8" s="23" t="s">
        <v>155</v>
      </c>
      <c r="C8" t="s">
        <v>156</v>
      </c>
    </row>
    <row r="9" spans="1:3" x14ac:dyDescent="0.25">
      <c r="A9" s="41"/>
    </row>
    <row r="10" spans="1:3" x14ac:dyDescent="0.25">
      <c r="A10" s="39" t="s">
        <v>157</v>
      </c>
    </row>
    <row r="11" spans="1:3" x14ac:dyDescent="0.25">
      <c r="A11" s="41">
        <f ca="1">MONTH(TODAY())</f>
        <v>10</v>
      </c>
      <c r="B11" s="23" t="s">
        <v>114</v>
      </c>
      <c r="C11" t="s">
        <v>151</v>
      </c>
    </row>
    <row r="12" spans="1:3" x14ac:dyDescent="0.25">
      <c r="A12" s="41">
        <f ca="1">12-MONTH(TODAY())</f>
        <v>2</v>
      </c>
      <c r="B12" s="23" t="s">
        <v>158</v>
      </c>
      <c r="C12" t="s">
        <v>159</v>
      </c>
    </row>
    <row r="13" spans="1:3" x14ac:dyDescent="0.25">
      <c r="A13" s="41">
        <f ca="1">MONTH(TODAY())+18</f>
        <v>28</v>
      </c>
      <c r="B13" s="23" t="s">
        <v>162</v>
      </c>
      <c r="C13" t="s">
        <v>163</v>
      </c>
    </row>
    <row r="14" spans="1:3" x14ac:dyDescent="0.25">
      <c r="A14" s="41">
        <f ca="1">MOD(MONTH(TODAY())+18,12)</f>
        <v>4</v>
      </c>
      <c r="B14" s="23" t="s">
        <v>164</v>
      </c>
      <c r="C14" t="s">
        <v>165</v>
      </c>
    </row>
    <row r="15" spans="1:3" x14ac:dyDescent="0.25">
      <c r="A15" s="41">
        <f>MONTH("24.12.2013")</f>
        <v>12</v>
      </c>
      <c r="B15" s="23" t="s">
        <v>160</v>
      </c>
    </row>
    <row r="16" spans="1:3" x14ac:dyDescent="0.25">
      <c r="A16" s="41">
        <f>MONTH(41632)</f>
        <v>12</v>
      </c>
      <c r="B16" s="23" t="s">
        <v>161</v>
      </c>
      <c r="C16" t="s">
        <v>156</v>
      </c>
    </row>
    <row r="17" spans="1:4" x14ac:dyDescent="0.25">
      <c r="A17" s="42">
        <f>DATE(YEAR(D17),MONTH(D17)+1,DAY(D17))</f>
        <v>40970</v>
      </c>
      <c r="B17" s="23" t="s">
        <v>179</v>
      </c>
      <c r="C17" t="s">
        <v>180</v>
      </c>
      <c r="D17" s="4">
        <v>40939</v>
      </c>
    </row>
    <row r="18" spans="1:4" x14ac:dyDescent="0.25">
      <c r="A18" s="41"/>
    </row>
    <row r="19" spans="1:4" x14ac:dyDescent="0.25">
      <c r="A19" s="39" t="s">
        <v>166</v>
      </c>
    </row>
    <row r="20" spans="1:4" x14ac:dyDescent="0.25">
      <c r="A20" s="41">
        <f ca="1">YEAR(TODAY())</f>
        <v>2014</v>
      </c>
      <c r="B20" s="23" t="s">
        <v>116</v>
      </c>
      <c r="C20" t="s">
        <v>151</v>
      </c>
    </row>
    <row r="21" spans="1:4" x14ac:dyDescent="0.25">
      <c r="A21" s="41">
        <f>YEAR("24.12.2013")</f>
        <v>2013</v>
      </c>
      <c r="B21" s="23" t="s">
        <v>167</v>
      </c>
    </row>
    <row r="22" spans="1:4" x14ac:dyDescent="0.25">
      <c r="A22" s="41" t="e">
        <f>YEAR("24.12.1813")</f>
        <v>#VALUE!</v>
      </c>
      <c r="B22" s="23" t="s">
        <v>168</v>
      </c>
      <c r="C22" t="s">
        <v>169</v>
      </c>
    </row>
    <row r="23" spans="1:4" x14ac:dyDescent="0.25">
      <c r="A23" s="41">
        <f>YEAR(0)</f>
        <v>1900</v>
      </c>
      <c r="B23" s="23" t="s">
        <v>170</v>
      </c>
    </row>
    <row r="24" spans="1:4" x14ac:dyDescent="0.25">
      <c r="A24" s="42">
        <v>0</v>
      </c>
      <c r="B24" s="23" t="s">
        <v>171</v>
      </c>
      <c r="C24" t="s">
        <v>172</v>
      </c>
    </row>
    <row r="25" spans="1:4" x14ac:dyDescent="0.25">
      <c r="A25" s="41">
        <f>YEAR("2.1.1900"-1)</f>
        <v>1900</v>
      </c>
      <c r="B25" s="23" t="s">
        <v>173</v>
      </c>
      <c r="C25" t="s">
        <v>174</v>
      </c>
    </row>
    <row r="26" spans="1:4" x14ac:dyDescent="0.25">
      <c r="A26" s="41">
        <f>YEAR("1.1.1900"-1)</f>
        <v>1900</v>
      </c>
      <c r="B26" s="23" t="s">
        <v>176</v>
      </c>
      <c r="C26" t="s">
        <v>175</v>
      </c>
    </row>
    <row r="27" spans="1:4" x14ac:dyDescent="0.25">
      <c r="A27" s="41" t="e">
        <f>YEAR("0.1.1900"-1)</f>
        <v>#VALUE!</v>
      </c>
      <c r="B27" s="23" t="s">
        <v>177</v>
      </c>
      <c r="C27" t="s">
        <v>178</v>
      </c>
    </row>
  </sheetData>
  <pageMargins left="0.7" right="0.7" top="0.78740157499999996" bottom="0.78740157499999996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30"/>
  <sheetViews>
    <sheetView tabSelected="1" workbookViewId="0">
      <selection activeCell="A31" sqref="A31"/>
    </sheetView>
  </sheetViews>
  <sheetFormatPr baseColWidth="10" defaultRowHeight="15" x14ac:dyDescent="0.25"/>
  <cols>
    <col min="3" max="3" width="25.28515625" customWidth="1"/>
    <col min="4" max="4" width="36" customWidth="1"/>
  </cols>
  <sheetData>
    <row r="1" spans="1:5" ht="26.25" x14ac:dyDescent="0.4">
      <c r="A1" s="20" t="s">
        <v>88</v>
      </c>
      <c r="B1" s="21"/>
      <c r="C1" s="22"/>
    </row>
    <row r="2" spans="1:5" x14ac:dyDescent="0.25">
      <c r="C2" s="23"/>
    </row>
    <row r="3" spans="1:5" ht="15.75" thickBot="1" x14ac:dyDescent="0.3">
      <c r="A3" s="6" t="s">
        <v>11</v>
      </c>
      <c r="B3" s="6" t="s">
        <v>12</v>
      </c>
      <c r="C3" s="7" t="s">
        <v>10</v>
      </c>
      <c r="D3" s="7" t="s">
        <v>9</v>
      </c>
      <c r="E3" s="7" t="s">
        <v>8</v>
      </c>
    </row>
    <row r="4" spans="1:5" x14ac:dyDescent="0.25">
      <c r="A4" s="4">
        <v>16538</v>
      </c>
      <c r="B4" s="4">
        <v>41528</v>
      </c>
      <c r="C4" s="8" t="s">
        <v>13</v>
      </c>
      <c r="D4" s="36">
        <f>DATEDIF(A4,B4,"Y")</f>
        <v>68</v>
      </c>
      <c r="E4" t="s">
        <v>140</v>
      </c>
    </row>
    <row r="5" spans="1:5" x14ac:dyDescent="0.25">
      <c r="A5" s="4">
        <v>16538</v>
      </c>
      <c r="B5" s="4">
        <v>41528</v>
      </c>
      <c r="C5" s="8" t="s">
        <v>15</v>
      </c>
      <c r="D5" s="36">
        <f>DATEDIF(A5,B5,"M")</f>
        <v>821</v>
      </c>
      <c r="E5" t="s">
        <v>140</v>
      </c>
    </row>
    <row r="6" spans="1:5" x14ac:dyDescent="0.25">
      <c r="A6" s="4">
        <v>16538</v>
      </c>
      <c r="B6" s="4">
        <v>41528</v>
      </c>
      <c r="C6" s="8" t="s">
        <v>14</v>
      </c>
      <c r="D6" s="36">
        <f>DATEDIF(A6,B6,"D")</f>
        <v>24990</v>
      </c>
      <c r="E6" t="s">
        <v>140</v>
      </c>
    </row>
    <row r="7" spans="1:5" x14ac:dyDescent="0.25">
      <c r="A7" s="4">
        <v>16538</v>
      </c>
      <c r="B7" s="4">
        <v>41528</v>
      </c>
      <c r="C7" s="8" t="s">
        <v>16</v>
      </c>
      <c r="D7" s="36">
        <f>DATEDIF(A7,B7,"MD")</f>
        <v>0</v>
      </c>
      <c r="E7" t="s">
        <v>140</v>
      </c>
    </row>
    <row r="8" spans="1:5" x14ac:dyDescent="0.25">
      <c r="A8" s="4">
        <v>16538</v>
      </c>
      <c r="B8" s="4">
        <v>41528</v>
      </c>
      <c r="C8" s="8" t="s">
        <v>17</v>
      </c>
      <c r="D8" s="36">
        <f>DATEDIF(A8,B8,"YM")</f>
        <v>5</v>
      </c>
      <c r="E8" t="s">
        <v>140</v>
      </c>
    </row>
    <row r="9" spans="1:5" x14ac:dyDescent="0.25">
      <c r="A9" s="4">
        <v>16538</v>
      </c>
      <c r="B9" s="4">
        <v>41528</v>
      </c>
      <c r="C9" s="8" t="s">
        <v>18</v>
      </c>
      <c r="D9" s="36">
        <f>DATEDIF(A9,B9,"YD")</f>
        <v>153</v>
      </c>
      <c r="E9" t="s">
        <v>140</v>
      </c>
    </row>
    <row r="10" spans="1:5" x14ac:dyDescent="0.25">
      <c r="A10" s="4">
        <v>16538</v>
      </c>
      <c r="B10" s="4">
        <v>41528</v>
      </c>
      <c r="C10" s="8" t="s">
        <v>19</v>
      </c>
      <c r="D10" s="36">
        <f>B11-A11</f>
        <v>24837</v>
      </c>
      <c r="E10" t="s">
        <v>20</v>
      </c>
    </row>
    <row r="11" spans="1:5" x14ac:dyDescent="0.25">
      <c r="A11" s="4">
        <v>16538</v>
      </c>
      <c r="B11" s="10">
        <v>41375</v>
      </c>
      <c r="C11" s="8" t="s">
        <v>22</v>
      </c>
      <c r="D11" s="36">
        <f>YEAR(B10)-YEAR(A10)</f>
        <v>68</v>
      </c>
      <c r="E11" t="s">
        <v>21</v>
      </c>
    </row>
    <row r="12" spans="1:5" x14ac:dyDescent="0.25">
      <c r="A12" s="4">
        <v>16538</v>
      </c>
      <c r="B12" s="10">
        <v>41375</v>
      </c>
      <c r="C12" s="8" t="s">
        <v>26</v>
      </c>
      <c r="D12" s="36">
        <f>DATEDIF(A12,B12,"Y")</f>
        <v>68</v>
      </c>
      <c r="E12" t="s">
        <v>23</v>
      </c>
    </row>
    <row r="13" spans="1:5" x14ac:dyDescent="0.25">
      <c r="A13" s="4">
        <v>16538</v>
      </c>
      <c r="B13" s="9">
        <v>41374</v>
      </c>
      <c r="C13" s="8" t="s">
        <v>27</v>
      </c>
      <c r="D13" s="36">
        <f>DATEDIF(A13,B13,"Y")</f>
        <v>67</v>
      </c>
      <c r="E13" t="s">
        <v>24</v>
      </c>
    </row>
    <row r="14" spans="1:5" x14ac:dyDescent="0.25">
      <c r="A14" s="4">
        <v>16538</v>
      </c>
      <c r="B14" s="9">
        <v>41374</v>
      </c>
      <c r="C14" s="8" t="s">
        <v>28</v>
      </c>
      <c r="D14" s="36">
        <f>YEAR(B13)-YEAR(A13)</f>
        <v>68</v>
      </c>
      <c r="E14" t="s">
        <v>25</v>
      </c>
    </row>
    <row r="15" spans="1:5" x14ac:dyDescent="0.25">
      <c r="A15" s="4">
        <v>16538</v>
      </c>
      <c r="B15" s="4">
        <v>41532</v>
      </c>
      <c r="C15" s="11" t="s">
        <v>141</v>
      </c>
      <c r="D15" t="str">
        <f>"Alter: "&amp;DATEDIF(A15,B15,"Y")&amp;" Jahre, "&amp;DATEDIF(A15,B15,"M")&amp;" Monate, "&amp;DATEDIF(A15,B15,"D")&amp;" Tage"</f>
        <v>Alter: 68 Jahre, 821 Monate, 24994 Tage</v>
      </c>
    </row>
    <row r="16" spans="1:5" x14ac:dyDescent="0.25">
      <c r="A16" s="4">
        <v>16538</v>
      </c>
      <c r="B16" s="4">
        <v>41532</v>
      </c>
      <c r="C16" s="11" t="s">
        <v>142</v>
      </c>
      <c r="D16" t="str">
        <f>"Alter: "&amp;DATEDIF(A16,B16,"Y")&amp;" Jahre, "&amp;DATEDIF(A16,B16,"YM")&amp;" Monate, "&amp;DATEDIF(A16,B16,"MD")&amp;" Tage"</f>
        <v>Alter: 68 Jahre, 5 Monate, 4 Tage</v>
      </c>
    </row>
    <row r="17" spans="1:5" x14ac:dyDescent="0.25">
      <c r="A17" s="4">
        <v>16538</v>
      </c>
      <c r="B17" s="4">
        <v>41532</v>
      </c>
      <c r="C17" s="11" t="s">
        <v>143</v>
      </c>
      <c r="D17" t="str">
        <f>DATEDIF(A17,B17,"Y") &amp; " Jahre " &amp; DATEDIF(A17,B17,"YM") &amp; " Monate"</f>
        <v>68 Jahre 5 Monate</v>
      </c>
    </row>
    <row r="18" spans="1:5" x14ac:dyDescent="0.25">
      <c r="A18" s="4">
        <v>16538</v>
      </c>
      <c r="B18" s="4">
        <v>41532</v>
      </c>
      <c r="C18" s="37" t="s">
        <v>144</v>
      </c>
      <c r="D18" s="38">
        <f>DATEDIF(A17,B17,"M") /12</f>
        <v>68.416666666666671</v>
      </c>
      <c r="E18" t="s">
        <v>145</v>
      </c>
    </row>
    <row r="19" spans="1:5" x14ac:dyDescent="0.25">
      <c r="A19" s="4"/>
      <c r="B19" s="4"/>
      <c r="C19" s="37"/>
      <c r="D19" s="38"/>
    </row>
    <row r="20" spans="1:5" ht="15.75" thickBot="1" x14ac:dyDescent="0.3">
      <c r="A20" s="6" t="s">
        <v>188</v>
      </c>
      <c r="B20" s="6"/>
      <c r="C20" s="37"/>
      <c r="D20" s="38"/>
    </row>
    <row r="21" spans="1:5" x14ac:dyDescent="0.25">
      <c r="A21" s="4">
        <f ca="1">TODAY()-24</f>
        <v>41909</v>
      </c>
      <c r="B21" s="4">
        <f ca="1">TODAY()</f>
        <v>41933</v>
      </c>
      <c r="C21" s="23" t="s">
        <v>189</v>
      </c>
      <c r="D21" s="44">
        <f ca="1">DATEDIF(A21,B21,"D")/7</f>
        <v>3.4285714285714284</v>
      </c>
      <c r="E21" t="s">
        <v>190</v>
      </c>
    </row>
    <row r="22" spans="1:5" x14ac:dyDescent="0.25">
      <c r="A22" s="4">
        <f ca="1">TODAY()-24</f>
        <v>41909</v>
      </c>
      <c r="B22" s="4">
        <f ca="1">TODAY()</f>
        <v>41933</v>
      </c>
      <c r="C22" s="23" t="s">
        <v>191</v>
      </c>
      <c r="D22" s="45">
        <f ca="1">DATEDIF(A22,B22,"D")/7</f>
        <v>3.4285714285714284</v>
      </c>
      <c r="E22" t="s">
        <v>192</v>
      </c>
    </row>
    <row r="23" spans="1:5" x14ac:dyDescent="0.25">
      <c r="A23" s="4">
        <f t="shared" ref="A23:A25" ca="1" si="0">TODAY()-24</f>
        <v>41909</v>
      </c>
      <c r="B23" s="4">
        <f t="shared" ref="B23:B25" ca="1" si="1">TODAY()</f>
        <v>41933</v>
      </c>
      <c r="C23" s="23" t="s">
        <v>193</v>
      </c>
      <c r="D23" s="46">
        <f t="shared" ref="D23:D24" ca="1" si="2">DATEDIF(A23,B23,"D")/7</f>
        <v>3.4285714285714284</v>
      </c>
      <c r="E23" t="s">
        <v>194</v>
      </c>
    </row>
    <row r="24" spans="1:5" x14ac:dyDescent="0.25">
      <c r="A24" s="4">
        <f t="shared" ca="1" si="0"/>
        <v>41909</v>
      </c>
      <c r="B24" s="4">
        <f t="shared" ca="1" si="1"/>
        <v>41933</v>
      </c>
      <c r="C24" s="23" t="s">
        <v>196</v>
      </c>
      <c r="D24" s="47">
        <f ca="1">INT(DATEDIF(A24,B24,"D")/7)</f>
        <v>3</v>
      </c>
      <c r="E24" t="s">
        <v>195</v>
      </c>
    </row>
    <row r="25" spans="1:5" x14ac:dyDescent="0.25">
      <c r="A25" s="4">
        <f t="shared" ca="1" si="0"/>
        <v>41909</v>
      </c>
      <c r="B25" s="4">
        <f t="shared" ca="1" si="1"/>
        <v>41933</v>
      </c>
      <c r="C25" s="23" t="s">
        <v>197</v>
      </c>
      <c r="D25" s="47" t="str">
        <f ca="1">INT(DATEDIF(A25,B25,"D")/7) &amp; " Wochen, " &amp; MOD(DATEDIF(A25,B25,"D"),7) &amp; " Tage"</f>
        <v>3 Wochen, 3 Tage</v>
      </c>
      <c r="E25" s="23" t="s">
        <v>200</v>
      </c>
    </row>
    <row r="27" spans="1:5" x14ac:dyDescent="0.25">
      <c r="B27" s="12" t="s">
        <v>146</v>
      </c>
      <c r="C27" s="8" t="s">
        <v>29</v>
      </c>
    </row>
    <row r="28" spans="1:5" x14ac:dyDescent="0.25">
      <c r="B28" s="12" t="s">
        <v>148</v>
      </c>
      <c r="C28" s="8" t="s">
        <v>30</v>
      </c>
    </row>
    <row r="29" spans="1:5" x14ac:dyDescent="0.25">
      <c r="B29" s="12" t="s">
        <v>147</v>
      </c>
      <c r="C29" s="8" t="s">
        <v>149</v>
      </c>
    </row>
    <row r="30" spans="1:5" x14ac:dyDescent="0.25">
      <c r="B30" s="12" t="s">
        <v>198</v>
      </c>
      <c r="C30" s="23" t="s">
        <v>199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1:XFD3"/>
    </sheetView>
  </sheetViews>
  <sheetFormatPr baseColWidth="10" defaultRowHeight="15" x14ac:dyDescent="0.25"/>
  <sheetData>
    <row r="1" spans="1:5" ht="26.25" x14ac:dyDescent="0.4">
      <c r="A1" s="20" t="s">
        <v>95</v>
      </c>
      <c r="B1" s="21"/>
      <c r="C1" s="22"/>
    </row>
    <row r="2" spans="1:5" x14ac:dyDescent="0.25">
      <c r="C2" s="23"/>
    </row>
    <row r="3" spans="1:5" ht="3.75" customHeight="1" x14ac:dyDescent="0.25">
      <c r="A3" s="24"/>
      <c r="B3" s="24"/>
      <c r="C3" s="25"/>
      <c r="D3" s="24"/>
      <c r="E3" s="24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1:XFD3"/>
    </sheetView>
  </sheetViews>
  <sheetFormatPr baseColWidth="10" defaultRowHeight="15" x14ac:dyDescent="0.25"/>
  <sheetData>
    <row r="1" spans="1:5" ht="26.25" x14ac:dyDescent="0.4">
      <c r="A1" s="20" t="s">
        <v>94</v>
      </c>
      <c r="B1" s="21"/>
      <c r="C1" s="22"/>
    </row>
    <row r="2" spans="1:5" x14ac:dyDescent="0.25">
      <c r="C2" s="23"/>
    </row>
    <row r="3" spans="1:5" ht="3.75" customHeight="1" x14ac:dyDescent="0.25">
      <c r="A3" s="24"/>
      <c r="B3" s="24"/>
      <c r="C3" s="25"/>
      <c r="D3" s="24"/>
      <c r="E3" s="24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1:XFD3"/>
    </sheetView>
  </sheetViews>
  <sheetFormatPr baseColWidth="10" defaultRowHeight="15" x14ac:dyDescent="0.25"/>
  <sheetData>
    <row r="1" spans="1:5" ht="26.25" x14ac:dyDescent="0.4">
      <c r="A1" s="20" t="s">
        <v>93</v>
      </c>
      <c r="B1" s="21"/>
      <c r="C1" s="22"/>
    </row>
    <row r="2" spans="1:5" x14ac:dyDescent="0.25">
      <c r="C2" s="23"/>
    </row>
    <row r="3" spans="1:5" ht="3.75" customHeight="1" x14ac:dyDescent="0.25">
      <c r="A3" s="24"/>
      <c r="B3" s="24"/>
      <c r="C3" s="25"/>
      <c r="D3" s="24"/>
      <c r="E3" s="24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2" sqref="A1:XFD3"/>
    </sheetView>
  </sheetViews>
  <sheetFormatPr baseColWidth="10" defaultRowHeight="15" x14ac:dyDescent="0.25"/>
  <sheetData>
    <row r="1" spans="1:3" ht="26.25" x14ac:dyDescent="0.4">
      <c r="A1" s="20" t="s">
        <v>92</v>
      </c>
      <c r="B1" s="21"/>
      <c r="C1" s="22"/>
    </row>
    <row r="2" spans="1:3" x14ac:dyDescent="0.25">
      <c r="C2" s="2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12"/>
  <sheetViews>
    <sheetView workbookViewId="0">
      <selection activeCell="B22" sqref="B22"/>
    </sheetView>
  </sheetViews>
  <sheetFormatPr baseColWidth="10" defaultRowHeight="15" x14ac:dyDescent="0.25"/>
  <cols>
    <col min="2" max="2" width="38.140625" bestFit="1" customWidth="1"/>
    <col min="3" max="3" width="13.85546875" customWidth="1"/>
    <col min="4" max="4" width="11.42578125" style="1"/>
  </cols>
  <sheetData>
    <row r="1" spans="1:5" ht="26.25" x14ac:dyDescent="0.4">
      <c r="A1" s="20" t="s">
        <v>91</v>
      </c>
      <c r="B1" s="21"/>
      <c r="C1" s="22"/>
      <c r="D1"/>
    </row>
    <row r="2" spans="1:5" x14ac:dyDescent="0.25">
      <c r="C2" s="23"/>
      <c r="D2"/>
    </row>
    <row r="3" spans="1:5" ht="3.75" customHeight="1" x14ac:dyDescent="0.25">
      <c r="A3" s="24"/>
      <c r="B3" s="24"/>
      <c r="C3" s="25"/>
      <c r="D3" s="24"/>
      <c r="E3" s="24"/>
    </row>
    <row r="4" spans="1:5" x14ac:dyDescent="0.25">
      <c r="A4" s="5">
        <v>41288</v>
      </c>
      <c r="B4" s="18" t="s">
        <v>10</v>
      </c>
      <c r="C4" s="17" t="s">
        <v>9</v>
      </c>
      <c r="D4" s="17" t="s">
        <v>8</v>
      </c>
    </row>
    <row r="5" spans="1:5" x14ac:dyDescent="0.25">
      <c r="B5" s="2" t="s">
        <v>7</v>
      </c>
      <c r="C5" s="4">
        <f>EOMONTH(A4,0)</f>
        <v>41305</v>
      </c>
      <c r="D5" s="1" t="s">
        <v>0</v>
      </c>
    </row>
    <row r="6" spans="1:5" x14ac:dyDescent="0.25">
      <c r="B6" s="2" t="s">
        <v>6</v>
      </c>
      <c r="C6" s="4">
        <f>EOMONTH(A4,1)</f>
        <v>41333</v>
      </c>
      <c r="D6" s="1" t="s">
        <v>0</v>
      </c>
    </row>
    <row r="7" spans="1:5" x14ac:dyDescent="0.25">
      <c r="B7" s="2" t="s">
        <v>5</v>
      </c>
      <c r="C7" s="2">
        <f>EOMONTH(A4,-1)</f>
        <v>41274</v>
      </c>
      <c r="D7" s="1" t="s">
        <v>0</v>
      </c>
    </row>
    <row r="8" spans="1:5" x14ac:dyDescent="0.25">
      <c r="B8" s="2" t="s">
        <v>4</v>
      </c>
      <c r="C8" s="2" t="e">
        <f>EOMONTH(A4,-10000)</f>
        <v>#NUM!</v>
      </c>
      <c r="D8" s="3" t="s">
        <v>3</v>
      </c>
    </row>
    <row r="9" spans="1:5" x14ac:dyDescent="0.25">
      <c r="B9" s="2" t="s">
        <v>2</v>
      </c>
      <c r="C9" s="2">
        <f>EOMONTH("13. Januar 2013",0)</f>
        <v>41305</v>
      </c>
      <c r="D9" s="1" t="s">
        <v>0</v>
      </c>
    </row>
    <row r="10" spans="1:5" x14ac:dyDescent="0.25">
      <c r="B10" s="2" t="s">
        <v>1</v>
      </c>
      <c r="C10" s="2">
        <f>EOMONTH("Januar 2013",0)</f>
        <v>41305</v>
      </c>
      <c r="D10" s="1" t="s">
        <v>0</v>
      </c>
    </row>
    <row r="11" spans="1:5" x14ac:dyDescent="0.25">
      <c r="B11" s="2" t="s">
        <v>31</v>
      </c>
      <c r="C11" s="2">
        <f>EOMONTH(DATE(2013,1+1,14),0)</f>
        <v>41333</v>
      </c>
      <c r="D11" s="1" t="s">
        <v>0</v>
      </c>
    </row>
    <row r="12" spans="1:5" x14ac:dyDescent="0.25">
      <c r="B12" s="2" t="s">
        <v>69</v>
      </c>
      <c r="C12" s="2">
        <f>EOMONTH(DATE(2013-1,1+1,14),0)</f>
        <v>40968</v>
      </c>
      <c r="D12" s="1" t="s">
        <v>70</v>
      </c>
    </row>
  </sheetData>
  <pageMargins left="0.7" right="0.7" top="0.78740157499999996" bottom="0.78740157499999996" header="0.3" footer="0.3"/>
  <pageSetup paperSize="9" orientation="portrait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J19"/>
  <sheetViews>
    <sheetView workbookViewId="0">
      <selection activeCell="C10" sqref="C10"/>
    </sheetView>
  </sheetViews>
  <sheetFormatPr baseColWidth="10" defaultRowHeight="15" x14ac:dyDescent="0.25"/>
  <cols>
    <col min="2" max="2" width="43.5703125" bestFit="1" customWidth="1"/>
    <col min="3" max="3" width="31.28515625" customWidth="1"/>
    <col min="8" max="8" width="11.42578125" style="4"/>
  </cols>
  <sheetData>
    <row r="1" spans="1:10" ht="26.25" x14ac:dyDescent="0.4">
      <c r="A1" s="20" t="s">
        <v>90</v>
      </c>
      <c r="B1" s="21"/>
      <c r="H1"/>
    </row>
    <row r="2" spans="1:10" x14ac:dyDescent="0.25">
      <c r="H2"/>
    </row>
    <row r="3" spans="1:10" ht="3.75" customHeight="1" x14ac:dyDescent="0.25">
      <c r="A3" s="24"/>
      <c r="B3" s="24"/>
      <c r="D3" s="24"/>
      <c r="E3" s="24"/>
      <c r="H3"/>
    </row>
    <row r="4" spans="1:10" x14ac:dyDescent="0.25">
      <c r="A4" s="4">
        <v>41623</v>
      </c>
      <c r="B4" t="s">
        <v>32</v>
      </c>
      <c r="H4" s="4" t="s">
        <v>42</v>
      </c>
    </row>
    <row r="5" spans="1:10" x14ac:dyDescent="0.25">
      <c r="A5" s="13" t="s">
        <v>9</v>
      </c>
      <c r="B5" s="13" t="s">
        <v>34</v>
      </c>
      <c r="C5" t="s">
        <v>8</v>
      </c>
      <c r="H5" s="4">
        <v>41275</v>
      </c>
    </row>
    <row r="6" spans="1:10" x14ac:dyDescent="0.25">
      <c r="A6" s="4">
        <f>WORKDAY(A4,10)</f>
        <v>41635</v>
      </c>
      <c r="B6" s="8" t="s">
        <v>35</v>
      </c>
      <c r="C6" t="s">
        <v>38</v>
      </c>
      <c r="D6">
        <f>A6</f>
        <v>41635</v>
      </c>
      <c r="E6" t="s">
        <v>33</v>
      </c>
      <c r="H6" s="4">
        <v>41362</v>
      </c>
    </row>
    <row r="7" spans="1:10" x14ac:dyDescent="0.25">
      <c r="A7" s="4">
        <f>WORKDAY(DATE(2013,12,15),10)</f>
        <v>41635</v>
      </c>
      <c r="B7" s="8" t="s">
        <v>36</v>
      </c>
      <c r="C7" t="s">
        <v>39</v>
      </c>
      <c r="H7" s="4">
        <v>41365</v>
      </c>
    </row>
    <row r="8" spans="1:10" x14ac:dyDescent="0.25">
      <c r="A8" s="4">
        <f>WORKDAY(DATEVALUE("15.12.2013"),10)</f>
        <v>41635</v>
      </c>
      <c r="B8" s="8" t="s">
        <v>37</v>
      </c>
      <c r="C8" t="s">
        <v>39</v>
      </c>
      <c r="H8" s="4">
        <v>41403</v>
      </c>
    </row>
    <row r="9" spans="1:10" x14ac:dyDescent="0.25">
      <c r="A9" s="4">
        <f>WORKDAY("15.12.2013",10)</f>
        <v>41635</v>
      </c>
      <c r="B9" s="8" t="s">
        <v>40</v>
      </c>
      <c r="C9" t="s">
        <v>41</v>
      </c>
      <c r="H9" s="4">
        <v>41414</v>
      </c>
    </row>
    <row r="10" spans="1:10" x14ac:dyDescent="0.25">
      <c r="A10" s="4">
        <f>WORKDAY(A4,10,H5:H14)</f>
        <v>41641</v>
      </c>
      <c r="B10" s="8" t="s">
        <v>43</v>
      </c>
      <c r="C10" t="s">
        <v>44</v>
      </c>
      <c r="H10" s="4">
        <v>41550</v>
      </c>
    </row>
    <row r="11" spans="1:10" x14ac:dyDescent="0.25">
      <c r="A11" s="4">
        <f>WORKDAY(A4,10,{41632;41633;41634;41635})</f>
        <v>41641</v>
      </c>
      <c r="B11" s="8" t="s">
        <v>45</v>
      </c>
      <c r="C11" t="s">
        <v>46</v>
      </c>
      <c r="H11" s="4">
        <v>41632</v>
      </c>
      <c r="I11">
        <f>H11</f>
        <v>41632</v>
      </c>
      <c r="J11" t="s">
        <v>51</v>
      </c>
    </row>
    <row r="12" spans="1:10" x14ac:dyDescent="0.25">
      <c r="A12" s="4">
        <f>WORKDAY(A4,10,{"24.12.13";"25.12.13";"26.12.13";"31.12.13"})</f>
        <v>41641</v>
      </c>
      <c r="B12" s="8" t="s">
        <v>47</v>
      </c>
      <c r="D12" t="s">
        <v>48</v>
      </c>
      <c r="H12" s="4">
        <v>41633</v>
      </c>
    </row>
    <row r="13" spans="1:10" x14ac:dyDescent="0.25">
      <c r="A13" s="9">
        <f>WORKDAY(A4,10,{24,12,13;25,12,13;26,12,13;31,12,13})</f>
        <v>41635</v>
      </c>
      <c r="B13" s="8" t="s">
        <v>49</v>
      </c>
      <c r="D13" t="s">
        <v>50</v>
      </c>
      <c r="H13" s="4">
        <v>41634</v>
      </c>
    </row>
    <row r="14" spans="1:10" x14ac:dyDescent="0.25">
      <c r="A14" s="4"/>
      <c r="H14" s="4">
        <v>41639</v>
      </c>
    </row>
    <row r="15" spans="1:10" x14ac:dyDescent="0.25">
      <c r="A15" s="4"/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J21"/>
  <sheetViews>
    <sheetView workbookViewId="0">
      <selection activeCell="B20" sqref="B20"/>
    </sheetView>
  </sheetViews>
  <sheetFormatPr baseColWidth="10" defaultRowHeight="15" x14ac:dyDescent="0.25"/>
  <cols>
    <col min="1" max="1" width="12.42578125" customWidth="1"/>
    <col min="2" max="2" width="68.28515625" bestFit="1" customWidth="1"/>
    <col min="3" max="3" width="31.28515625" customWidth="1"/>
    <col min="8" max="8" width="11.42578125" style="4"/>
  </cols>
  <sheetData>
    <row r="1" spans="1:10" ht="26.25" x14ac:dyDescent="0.4">
      <c r="A1" s="20" t="s">
        <v>89</v>
      </c>
      <c r="B1" s="21"/>
      <c r="H1"/>
    </row>
    <row r="2" spans="1:10" x14ac:dyDescent="0.25">
      <c r="C2" s="23"/>
      <c r="H2"/>
    </row>
    <row r="3" spans="1:10" x14ac:dyDescent="0.25">
      <c r="A3" s="4">
        <v>41623</v>
      </c>
      <c r="B3" t="s">
        <v>32</v>
      </c>
    </row>
    <row r="4" spans="1:10" x14ac:dyDescent="0.25">
      <c r="A4" s="4">
        <v>41635</v>
      </c>
      <c r="B4" t="s">
        <v>52</v>
      </c>
    </row>
    <row r="5" spans="1:10" x14ac:dyDescent="0.25">
      <c r="A5" s="4"/>
      <c r="H5" s="4" t="s">
        <v>42</v>
      </c>
    </row>
    <row r="6" spans="1:10" x14ac:dyDescent="0.25">
      <c r="A6" s="13" t="s">
        <v>9</v>
      </c>
      <c r="B6" s="13" t="s">
        <v>34</v>
      </c>
      <c r="C6" s="13" t="s">
        <v>8</v>
      </c>
      <c r="H6" s="4">
        <v>41275</v>
      </c>
    </row>
    <row r="7" spans="1:10" x14ac:dyDescent="0.25">
      <c r="A7">
        <f>NETWORKDAYS(Start,Ende)</f>
        <v>10</v>
      </c>
      <c r="B7" s="8" t="s">
        <v>54</v>
      </c>
      <c r="C7" t="s">
        <v>38</v>
      </c>
      <c r="D7">
        <f>A7</f>
        <v>10</v>
      </c>
      <c r="E7" t="s">
        <v>33</v>
      </c>
      <c r="H7" s="4">
        <v>41362</v>
      </c>
    </row>
    <row r="8" spans="1:10" x14ac:dyDescent="0.25">
      <c r="A8">
        <f>NETWORKDAYS(DATE(2013,12,15),Ende)</f>
        <v>10</v>
      </c>
      <c r="B8" s="8" t="s">
        <v>55</v>
      </c>
      <c r="C8" t="s">
        <v>39</v>
      </c>
      <c r="H8" s="4">
        <v>41365</v>
      </c>
    </row>
    <row r="9" spans="1:10" x14ac:dyDescent="0.25">
      <c r="A9">
        <f>NETWORKDAYS(DATEVALUE("15.12.2013"),DATEVALUE("27.12.2013"))</f>
        <v>10</v>
      </c>
      <c r="B9" s="8" t="s">
        <v>56</v>
      </c>
      <c r="C9" t="s">
        <v>39</v>
      </c>
      <c r="H9" s="4">
        <v>41403</v>
      </c>
    </row>
    <row r="10" spans="1:10" x14ac:dyDescent="0.25">
      <c r="A10">
        <f>NETWORKDAYS("15.12.2013","27.12.13")</f>
        <v>10</v>
      </c>
      <c r="B10" s="8" t="s">
        <v>61</v>
      </c>
      <c r="C10" t="s">
        <v>41</v>
      </c>
      <c r="H10" s="4">
        <v>41414</v>
      </c>
    </row>
    <row r="11" spans="1:10" x14ac:dyDescent="0.25">
      <c r="A11">
        <f>NETWORKDAYS(Start,Ende,Frei)</f>
        <v>7</v>
      </c>
      <c r="B11" s="8" t="s">
        <v>57</v>
      </c>
      <c r="C11" t="s">
        <v>44</v>
      </c>
      <c r="H11" s="4">
        <v>41550</v>
      </c>
    </row>
    <row r="12" spans="1:10" x14ac:dyDescent="0.25">
      <c r="A12">
        <f>NETWORKDAYS(Start,DATE(2014,1,2),Frei)</f>
        <v>10</v>
      </c>
      <c r="B12" s="8" t="s">
        <v>58</v>
      </c>
      <c r="C12" t="s">
        <v>44</v>
      </c>
      <c r="H12" s="4">
        <v>41632</v>
      </c>
      <c r="I12">
        <f>H12</f>
        <v>41632</v>
      </c>
      <c r="J12" t="s">
        <v>51</v>
      </c>
    </row>
    <row r="13" spans="1:10" x14ac:dyDescent="0.25">
      <c r="A13">
        <f>NETWORKDAYS(Start,DATEVALUE("2.Jan.14"),{41632;41633;41634;41635})</f>
        <v>10</v>
      </c>
      <c r="B13" s="8" t="s">
        <v>59</v>
      </c>
      <c r="C13" t="s">
        <v>46</v>
      </c>
      <c r="H13" s="4">
        <v>41633</v>
      </c>
    </row>
    <row r="14" spans="1:10" x14ac:dyDescent="0.25">
      <c r="A14">
        <f>NETWORKDAYS(Start,"2.1.14",{"24.12.13";"25.12.13";"26.12.13";"31.12.13"})</f>
        <v>10</v>
      </c>
      <c r="B14" s="8" t="s">
        <v>60</v>
      </c>
      <c r="D14" t="s">
        <v>48</v>
      </c>
      <c r="H14" s="4">
        <v>41634</v>
      </c>
    </row>
    <row r="15" spans="1:10" x14ac:dyDescent="0.25">
      <c r="A15" s="14">
        <f>NETWORKDAYS(Start,"2.1.14",{24,12,13;25,12,13;26,12,13;31,12,13})</f>
        <v>14</v>
      </c>
      <c r="B15" s="8" t="s">
        <v>53</v>
      </c>
      <c r="D15" t="s">
        <v>50</v>
      </c>
      <c r="H15" s="4">
        <v>41639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</vt:i4>
      </vt:variant>
    </vt:vector>
  </HeadingPairs>
  <TitlesOfParts>
    <vt:vector size="15" baseType="lpstr">
      <vt:lpstr>Übersicht</vt:lpstr>
      <vt:lpstr>Heute(), Jetzt()</vt:lpstr>
      <vt:lpstr>Wochentag()</vt:lpstr>
      <vt:lpstr>Tag(), Monat(), Jahr()</vt:lpstr>
      <vt:lpstr>Datedif()</vt:lpstr>
      <vt:lpstr>Datwert(), Zeitwert()</vt:lpstr>
      <vt:lpstr>Datum(), Zeit()</vt:lpstr>
      <vt:lpstr>Stunde(), Minute(), Sekunde()</vt:lpstr>
      <vt:lpstr>Kalenderwoche()</vt:lpstr>
      <vt:lpstr>Monatsende()</vt:lpstr>
      <vt:lpstr>Arbeitstag()</vt:lpstr>
      <vt:lpstr>Nettoarbeitstage()</vt:lpstr>
      <vt:lpstr>Ende</vt:lpstr>
      <vt:lpstr>Frei</vt:lpstr>
      <vt:lpstr>Start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G.Mumme@GMG-CC.de</cp:lastModifiedBy>
  <cp:lastPrinted>2013-10-19T21:04:35Z</cp:lastPrinted>
  <dcterms:created xsi:type="dcterms:W3CDTF">2013-07-15T22:03:45Z</dcterms:created>
  <dcterms:modified xsi:type="dcterms:W3CDTF">2014-10-21T10:58:20Z</dcterms:modified>
</cp:coreProperties>
</file>