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60" windowWidth="24780" windowHeight="13170"/>
  </bookViews>
  <sheets>
    <sheet name="Arbeitszeiten" sheetId="1" r:id="rId1"/>
  </sheets>
  <calcPr calcId="145621" concurrentCalc="0"/>
</workbook>
</file>

<file path=xl/calcChain.xml><?xml version="1.0" encoding="utf-8"?>
<calcChain xmlns="http://schemas.openxmlformats.org/spreadsheetml/2006/main">
  <c r="A11" i="1" l="1"/>
  <c r="A12" i="1"/>
  <c r="G12" i="1"/>
  <c r="A13" i="1"/>
  <c r="G13" i="1"/>
  <c r="E13" i="1"/>
  <c r="H13" i="1"/>
  <c r="I13" i="1"/>
  <c r="A14" i="1"/>
  <c r="G14" i="1"/>
  <c r="A15" i="1"/>
  <c r="G15" i="1"/>
  <c r="A16" i="1"/>
  <c r="G16" i="1"/>
  <c r="H16" i="1"/>
  <c r="I16" i="1"/>
  <c r="A17" i="1"/>
  <c r="G17" i="1"/>
  <c r="H17" i="1"/>
  <c r="I17" i="1"/>
  <c r="G11" i="1"/>
  <c r="E11" i="1"/>
  <c r="H11" i="1"/>
  <c r="E15" i="1"/>
  <c r="H15" i="1"/>
  <c r="I15" i="1"/>
  <c r="E12" i="1"/>
  <c r="H12" i="1"/>
  <c r="I12" i="1"/>
  <c r="E14" i="1"/>
  <c r="B24" i="1"/>
  <c r="B23" i="1"/>
  <c r="B22" i="1"/>
  <c r="B21" i="1"/>
  <c r="B20" i="1"/>
  <c r="C2" i="1"/>
  <c r="E18" i="1"/>
  <c r="H14" i="1"/>
  <c r="I14" i="1"/>
  <c r="H18" i="1"/>
  <c r="I18" i="1"/>
  <c r="I11" i="1"/>
</calcChain>
</file>

<file path=xl/comments1.xml><?xml version="1.0" encoding="utf-8"?>
<comments xmlns="http://schemas.openxmlformats.org/spreadsheetml/2006/main">
  <authors>
    <author>Günther Mumme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GMG-CC.de</t>
        </r>
        <r>
          <rPr>
            <sz val="8"/>
            <color indexed="81"/>
            <rFont val="Tahoma"/>
            <family val="2"/>
          </rPr>
          <t xml:space="preserve">
Die Woche beginnt stets mit dem Montag. Es wird auch bei älteren Excel-Versionen die DIN-KW berechnet.</t>
        </r>
      </text>
    </comment>
    <comment ref="A6" authorId="0">
      <text>
        <r>
          <rPr>
            <b/>
            <sz val="8"/>
            <color indexed="81"/>
            <rFont val="Tahoma"/>
            <family val="2"/>
          </rPr>
          <t>GMG-CC.de</t>
        </r>
        <r>
          <rPr>
            <sz val="8"/>
            <color indexed="81"/>
            <rFont val="Tahoma"/>
            <family val="2"/>
          </rPr>
          <t xml:space="preserve">
Diese Stunden werden bei Krankheit, Urlaub oder entschuldigtem Fehlen als Arbeitszeit angerechnet.</t>
        </r>
      </text>
    </comment>
  </commentList>
</comments>
</file>

<file path=xl/sharedStrings.xml><?xml version="1.0" encoding="utf-8"?>
<sst xmlns="http://schemas.openxmlformats.org/spreadsheetml/2006/main" count="25" uniqueCount="25">
  <si>
    <t>Name:</t>
  </si>
  <si>
    <t>Personal-Nr.</t>
  </si>
  <si>
    <t>Datum</t>
  </si>
  <si>
    <t>Beginn</t>
  </si>
  <si>
    <t>Ende</t>
  </si>
  <si>
    <t>Pause (Zeit)</t>
  </si>
  <si>
    <t>Arb.-Zeit</t>
  </si>
  <si>
    <t>Beliebiges Datum der Woche:</t>
  </si>
  <si>
    <t>Arbeitszeit</t>
  </si>
  <si>
    <t>Soll-Stunden / Tag</t>
  </si>
  <si>
    <t>Wochen-Arbeitszeit (Summe)</t>
  </si>
  <si>
    <t>Hugo Hurtig</t>
  </si>
  <si>
    <t xml:space="preserve"> K/U/E/D/X </t>
  </si>
  <si>
    <t>Arbeitszeit-Abrechnung (wöchentlich)</t>
  </si>
  <si>
    <t>(K) = Krankheitstage</t>
  </si>
  <si>
    <t>(U) = Urlaubstage</t>
  </si>
  <si>
    <t>(E) = Entschuldigtes Fehlen</t>
  </si>
  <si>
    <t>(D) = Dienstgang, Reisetätigkeit</t>
  </si>
  <si>
    <t>(X) = Unentschuldigtes Fehlen</t>
  </si>
  <si>
    <t>Stundenlohn</t>
  </si>
  <si>
    <t>Fehlzeitgrund</t>
  </si>
  <si>
    <t>Soll</t>
  </si>
  <si>
    <t>Abweichung</t>
  </si>
  <si>
    <t>dezimal</t>
  </si>
  <si>
    <t>hh:mm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</si>
</sst>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[$-F800]dddd\,\ mmmm\ dd\,\ yyyy"/>
    <numFmt numFmtId="166" formatCode="hh:mm;;"/>
    <numFmt numFmtId="167" formatCode="[hh]:mm;;"/>
    <numFmt numFmtId="168" formatCode="0&quot; Tag(e)&quot;"/>
    <numFmt numFmtId="170" formatCode="[Blue]&quot;+ &quot;0.00&quot; Std.&quot;;[Red]&quot;- &quot;0.00&quot; Std.&quot;;&quot;+/- &quot;0.00&quot; Std.&quot;"/>
  </numFmts>
  <fonts count="8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center" vertical="top"/>
    </xf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168" fontId="0" fillId="0" borderId="0" xfId="0" applyNumberFormat="1"/>
    <xf numFmtId="0" fontId="0" fillId="2" borderId="0" xfId="0" applyFill="1"/>
    <xf numFmtId="14" fontId="0" fillId="2" borderId="4" xfId="0" applyNumberFormat="1" applyFill="1" applyBorder="1" applyAlignment="1" applyProtection="1">
      <alignment horizontal="center" vertical="top"/>
      <protection locked="0"/>
    </xf>
    <xf numFmtId="0" fontId="3" fillId="2" borderId="0" xfId="0" applyFont="1" applyFill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66" fontId="0" fillId="0" borderId="0" xfId="0" applyNumberFormat="1" applyProtection="1"/>
    <xf numFmtId="167" fontId="0" fillId="0" borderId="3" xfId="0" applyNumberFormat="1" applyBorder="1" applyProtection="1"/>
    <xf numFmtId="20" fontId="0" fillId="2" borderId="5" xfId="0" applyNumberFormat="1" applyFill="1" applyBorder="1" applyAlignment="1" applyProtection="1">
      <alignment horizontal="center"/>
      <protection locked="0"/>
    </xf>
    <xf numFmtId="44" fontId="0" fillId="2" borderId="4" xfId="1" applyFont="1" applyFill="1" applyBorder="1" applyAlignment="1" applyProtection="1">
      <alignment horizontal="center" vertical="top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0" fontId="0" fillId="0" borderId="0" xfId="0" applyNumberFormat="1" applyAlignment="1">
      <alignment horizontal="right"/>
    </xf>
    <xf numFmtId="170" fontId="7" fillId="0" borderId="0" xfId="0" applyNumberFormat="1" applyFont="1" applyAlignment="1">
      <alignment horizontal="right"/>
    </xf>
    <xf numFmtId="170" fontId="7" fillId="0" borderId="3" xfId="0" applyNumberFormat="1" applyFont="1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Standard" xfId="0" builtinId="0"/>
    <cellStyle name="Währung" xfId="1" builtinId="4"/>
  </cellStyles>
  <dxfs count="4">
    <dxf>
      <font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I24"/>
  <sheetViews>
    <sheetView tabSelected="1" workbookViewId="0">
      <selection activeCell="B15" sqref="B15"/>
    </sheetView>
  </sheetViews>
  <sheetFormatPr baseColWidth="10" defaultRowHeight="12.75" x14ac:dyDescent="0.2"/>
  <cols>
    <col min="1" max="1" width="30.7109375" customWidth="1"/>
    <col min="6" max="6" width="12.7109375" customWidth="1"/>
    <col min="9" max="9" width="11.42578125" style="28"/>
  </cols>
  <sheetData>
    <row r="1" spans="1:9" ht="27.75" customHeight="1" thickBot="1" x14ac:dyDescent="0.25">
      <c r="A1" s="2" t="s">
        <v>13</v>
      </c>
    </row>
    <row r="2" spans="1:9" ht="14.25" thickTop="1" thickBot="1" x14ac:dyDescent="0.25">
      <c r="A2" s="3" t="s">
        <v>7</v>
      </c>
      <c r="B2" s="14">
        <v>40799</v>
      </c>
      <c r="C2" s="3" t="str">
        <f>IF( ISNUMBER(B2)," (= KW "&amp; TRUNC((B2-DATE(YEAR(B2+3-MOD(B2-2,7)),1,MOD(B2-2,7)-9))/7)&amp;" / " &amp; YEAR($B$2)&amp;")","")</f>
        <v xml:space="preserve"> (= KW 37 / 2011)</v>
      </c>
    </row>
    <row r="3" spans="1:9" ht="13.5" thickTop="1" x14ac:dyDescent="0.2">
      <c r="A3" s="3"/>
      <c r="B3" s="5"/>
      <c r="C3" s="3"/>
    </row>
    <row r="4" spans="1:9" x14ac:dyDescent="0.2">
      <c r="A4" s="7" t="s">
        <v>0</v>
      </c>
      <c r="B4" s="15" t="s">
        <v>11</v>
      </c>
      <c r="C4" s="13"/>
      <c r="D4" s="13"/>
    </row>
    <row r="5" spans="1:9" ht="13.5" thickBot="1" x14ac:dyDescent="0.25">
      <c r="A5" s="7" t="s">
        <v>1</v>
      </c>
      <c r="C5" s="4"/>
    </row>
    <row r="6" spans="1:9" ht="14.25" thickTop="1" thickBot="1" x14ac:dyDescent="0.25">
      <c r="A6" s="7" t="s">
        <v>9</v>
      </c>
      <c r="B6" s="21">
        <v>0.32291666666666669</v>
      </c>
      <c r="C6" s="4"/>
    </row>
    <row r="7" spans="1:9" ht="14.25" thickTop="1" thickBot="1" x14ac:dyDescent="0.25">
      <c r="A7" s="7" t="s">
        <v>19</v>
      </c>
      <c r="B7" s="22">
        <v>10.25</v>
      </c>
      <c r="C7" s="4"/>
    </row>
    <row r="8" spans="1:9" ht="13.5" thickTop="1" x14ac:dyDescent="0.2">
      <c r="C8" s="4"/>
    </row>
    <row r="9" spans="1:9" x14ac:dyDescent="0.2">
      <c r="A9" s="9"/>
      <c r="B9" s="31" t="s">
        <v>8</v>
      </c>
      <c r="C9" s="32"/>
      <c r="F9" s="4" t="s">
        <v>20</v>
      </c>
      <c r="H9" s="31" t="s">
        <v>22</v>
      </c>
      <c r="I9" s="31"/>
    </row>
    <row r="10" spans="1:9" ht="13.5" thickBot="1" x14ac:dyDescent="0.25">
      <c r="A10" s="6" t="s">
        <v>2</v>
      </c>
      <c r="B10" s="23" t="s">
        <v>3</v>
      </c>
      <c r="C10" s="24" t="s">
        <v>4</v>
      </c>
      <c r="D10" s="8" t="s">
        <v>5</v>
      </c>
      <c r="E10" s="8" t="s">
        <v>6</v>
      </c>
      <c r="F10" s="8" t="s">
        <v>12</v>
      </c>
      <c r="G10" s="8" t="s">
        <v>21</v>
      </c>
      <c r="H10" s="8" t="s">
        <v>23</v>
      </c>
      <c r="I10" s="8" t="s">
        <v>24</v>
      </c>
    </row>
    <row r="11" spans="1:9" x14ac:dyDescent="0.2">
      <c r="A11" s="1">
        <f>$B$2-MOD(WEEKDAY($B$2,3),7)</f>
        <v>40798</v>
      </c>
      <c r="B11" s="16">
        <v>0.33333333333333331</v>
      </c>
      <c r="C11" s="16">
        <v>0.70833333333333337</v>
      </c>
      <c r="D11" s="16">
        <v>2.0833333333333332E-2</v>
      </c>
      <c r="E11" s="19">
        <f>IF(AND(ISNUMBER(B11),ISNUMBER(C11)),C11-B11-D11+(C11&lt;B11),IF(OR(F11="K",F11="U",F11="E",F11="D"),$B$6,0))</f>
        <v>0.35416666666666674</v>
      </c>
      <c r="F11" s="17"/>
      <c r="G11" s="30">
        <f>IF(WEEKDAY(A11,2)&lt;6,$B$6,0)</f>
        <v>0.32291666666666669</v>
      </c>
      <c r="H11" s="26">
        <f>(E11-G11)*24</f>
        <v>0.75000000000000133</v>
      </c>
      <c r="I11" s="28" t="str">
        <f>IF(H11&lt;0,"- ",IF(H11=0,"+/- ","+ "))&amp;TEXT(TRUNC(ABS(H11),0),"00:")&amp;TEXT(MOD(ABS(H11),1)*60,"00")</f>
        <v>+ 00:45</v>
      </c>
    </row>
    <row r="12" spans="1:9" x14ac:dyDescent="0.2">
      <c r="A12" s="1">
        <f t="shared" ref="A12:A17" si="0">A11+1</f>
        <v>40799</v>
      </c>
      <c r="B12" s="16">
        <v>0.32291666666666669</v>
      </c>
      <c r="C12" s="16">
        <v>0.63194444444444442</v>
      </c>
      <c r="D12" s="16">
        <v>1.0416666666666666E-2</v>
      </c>
      <c r="E12" s="19">
        <f>IF(AND(ISNUMBER(B12),ISNUMBER(C12)),C12-B12-D12+(C12&lt;B12),IF(OR(F12="K",F12="U",F12="E",F12="D"),$B$6,0))</f>
        <v>0.29861111111111105</v>
      </c>
      <c r="F12" s="17"/>
      <c r="G12" s="30">
        <f t="shared" ref="G12:G17" si="1">IF(WEEKDAY(A12,2)&lt;6,$B$6,0)</f>
        <v>0.32291666666666669</v>
      </c>
      <c r="H12" s="26">
        <f t="shared" ref="H12:H17" si="2">(E12-G12)*24</f>
        <v>-0.58333333333333526</v>
      </c>
      <c r="I12" s="28" t="str">
        <f t="shared" ref="I12:I18" si="3">IF(H12&lt;0,"- ",IF(H12=0,"+/- ","+ "))&amp;TEXT(TRUNC(ABS(H12),0),"00:")&amp;TEXT(MOD(ABS(H12),1)*60,"00")</f>
        <v>- 00:35</v>
      </c>
    </row>
    <row r="13" spans="1:9" x14ac:dyDescent="0.2">
      <c r="A13" s="1">
        <f t="shared" si="0"/>
        <v>40800</v>
      </c>
      <c r="B13" s="16">
        <v>0.34027777777777773</v>
      </c>
      <c r="C13" s="16">
        <v>0.625</v>
      </c>
      <c r="D13" s="16">
        <v>3.125E-2</v>
      </c>
      <c r="E13" s="19">
        <f>IF(AND(ISNUMBER(B13),ISNUMBER(C13)),C13-B13-D13+(C13&lt;B13),IF(OR(F13="K",F13="U",F13="E",F13="D"),$B$6,0))</f>
        <v>0.25347222222222227</v>
      </c>
      <c r="F13" s="17"/>
      <c r="G13" s="30">
        <f t="shared" si="1"/>
        <v>0.32291666666666669</v>
      </c>
      <c r="H13" s="26">
        <f t="shared" si="2"/>
        <v>-1.6666666666666661</v>
      </c>
      <c r="I13" s="28" t="str">
        <f t="shared" si="3"/>
        <v>- 01:40</v>
      </c>
    </row>
    <row r="14" spans="1:9" x14ac:dyDescent="0.2">
      <c r="A14" s="1">
        <f t="shared" si="0"/>
        <v>40801</v>
      </c>
      <c r="B14" s="16">
        <v>0.3125</v>
      </c>
      <c r="C14" s="16">
        <v>0.68055555555555547</v>
      </c>
      <c r="D14" s="18"/>
      <c r="E14" s="19">
        <f>IF(AND(ISNUMBER(B14),ISNUMBER(C14)),C14-B14-D14+(C14&lt;B14),IF(OR(F14="K",F14="U",F14="E",F14="D"),$B$6,0))</f>
        <v>0.36805555555555547</v>
      </c>
      <c r="F14" s="17"/>
      <c r="G14" s="30">
        <f t="shared" si="1"/>
        <v>0.32291666666666669</v>
      </c>
      <c r="H14" s="26">
        <f t="shared" si="2"/>
        <v>1.0833333333333308</v>
      </c>
      <c r="I14" s="28" t="str">
        <f t="shared" si="3"/>
        <v>+ 01:05</v>
      </c>
    </row>
    <row r="15" spans="1:9" x14ac:dyDescent="0.2">
      <c r="A15" s="1">
        <f t="shared" si="0"/>
        <v>40802</v>
      </c>
      <c r="B15" s="16"/>
      <c r="C15" s="16"/>
      <c r="D15" s="16"/>
      <c r="E15" s="19">
        <f>IF(AND(ISNUMBER(B15),ISNUMBER(C15)),C15-B15-D15+(C15&lt;B15),IF(OR(F15="K",F15="U",F15="E",F15="D"),$B$6,0))</f>
        <v>0</v>
      </c>
      <c r="F15" s="17"/>
      <c r="G15" s="30">
        <f t="shared" si="1"/>
        <v>0.32291666666666669</v>
      </c>
      <c r="H15" s="26">
        <f>(E15-G15)*24</f>
        <v>-7.75</v>
      </c>
      <c r="I15" s="28" t="str">
        <f>IF(H15&lt;0,"- ",IF(H15=0,"+/- ","+ "))&amp;TEXT(TRUNC(ABS(H15),0),"00:")&amp;TEXT(MOD(ABS(H15),1)*60,"00")</f>
        <v>- 07:45</v>
      </c>
    </row>
    <row r="16" spans="1:9" x14ac:dyDescent="0.2">
      <c r="A16" s="1">
        <f t="shared" si="0"/>
        <v>40803</v>
      </c>
      <c r="B16" s="16"/>
      <c r="C16" s="16"/>
      <c r="D16" s="16"/>
      <c r="E16" s="19"/>
      <c r="F16" s="17"/>
      <c r="G16" s="30">
        <f t="shared" si="1"/>
        <v>0</v>
      </c>
      <c r="H16" s="26">
        <f t="shared" si="2"/>
        <v>0</v>
      </c>
      <c r="I16" s="28" t="str">
        <f t="shared" si="3"/>
        <v>+/- 00:00</v>
      </c>
    </row>
    <row r="17" spans="1:9" x14ac:dyDescent="0.2">
      <c r="A17" s="1">
        <f t="shared" si="0"/>
        <v>40804</v>
      </c>
      <c r="B17" s="18"/>
      <c r="C17" s="18"/>
      <c r="D17" s="18"/>
      <c r="E17" s="19"/>
      <c r="F17" s="17"/>
      <c r="G17" s="30">
        <f t="shared" si="1"/>
        <v>0</v>
      </c>
      <c r="H17" s="26">
        <f t="shared" si="2"/>
        <v>0</v>
      </c>
      <c r="I17" s="28" t="str">
        <f t="shared" si="3"/>
        <v>+/- 00:00</v>
      </c>
    </row>
    <row r="18" spans="1:9" ht="13.5" thickBot="1" x14ac:dyDescent="0.25">
      <c r="A18" s="11" t="s">
        <v>10</v>
      </c>
      <c r="B18" s="10"/>
      <c r="C18" s="10"/>
      <c r="D18" s="10"/>
      <c r="E18" s="20">
        <f>SUM(E11:E17)</f>
        <v>1.2743055555555554</v>
      </c>
      <c r="F18" s="10"/>
      <c r="G18" s="10"/>
      <c r="H18" s="27">
        <f>SUM(H11:H17)</f>
        <v>-8.1666666666666696</v>
      </c>
      <c r="I18" s="29" t="str">
        <f t="shared" si="3"/>
        <v>- 08:10</v>
      </c>
    </row>
    <row r="19" spans="1:9" ht="13.5" thickTop="1" x14ac:dyDescent="0.2">
      <c r="H19" s="25"/>
    </row>
    <row r="20" spans="1:9" x14ac:dyDescent="0.2">
      <c r="A20" t="s">
        <v>14</v>
      </c>
      <c r="B20" s="12">
        <f>COUNTIF($F$11:$F$17,"K")</f>
        <v>0</v>
      </c>
      <c r="H20" s="25"/>
    </row>
    <row r="21" spans="1:9" x14ac:dyDescent="0.2">
      <c r="A21" t="s">
        <v>15</v>
      </c>
      <c r="B21" s="12">
        <f>COUNTIF($F$11:$F$17,"U")</f>
        <v>0</v>
      </c>
      <c r="H21" s="25"/>
    </row>
    <row r="22" spans="1:9" x14ac:dyDescent="0.2">
      <c r="A22" t="s">
        <v>16</v>
      </c>
      <c r="B22" s="12">
        <f>COUNTIF($F$11:$F$17,"E")</f>
        <v>0</v>
      </c>
      <c r="H22" s="25"/>
    </row>
    <row r="23" spans="1:9" x14ac:dyDescent="0.2">
      <c r="A23" t="s">
        <v>17</v>
      </c>
      <c r="B23" s="12">
        <f>COUNTIF($F$11:$F$17,"D")</f>
        <v>0</v>
      </c>
    </row>
    <row r="24" spans="1:9" x14ac:dyDescent="0.2">
      <c r="A24" t="s">
        <v>18</v>
      </c>
      <c r="B24" s="12">
        <f>COUNTIF($F$11:$F$17,"X")</f>
        <v>0</v>
      </c>
    </row>
  </sheetData>
  <mergeCells count="2">
    <mergeCell ref="B9:C9"/>
    <mergeCell ref="H9:I9"/>
  </mergeCells>
  <phoneticPr fontId="4" type="noConversion"/>
  <conditionalFormatting sqref="B20:B24">
    <cfRule type="cellIs" dxfId="3" priority="1" stopIfTrue="1" operator="greaterThan">
      <formula>0</formula>
    </cfRule>
  </conditionalFormatting>
  <conditionalFormatting sqref="I11:I18">
    <cfRule type="expression" dxfId="2" priority="3" stopIfTrue="1">
      <formula>H11&lt;0</formula>
    </cfRule>
    <cfRule type="expression" dxfId="1" priority="4" stopIfTrue="1">
      <formula>H11&gt;0</formula>
    </cfRule>
    <cfRule type="expression" dxfId="0" priority="5" stopIfTrue="1">
      <formula>H11=0</formula>
    </cfRule>
  </conditionalFormatting>
  <pageMargins left="0.78740157499999996" right="0.78740157499999996" top="0.984251969" bottom="0.984251969" header="0.4921259845" footer="0.4921259845"/>
  <pageSetup paperSize="9" orientation="portrait" copies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Arbeitszeiten</vt:lpstr>
    </vt:vector>
  </TitlesOfParts>
  <Company>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Günther Mumme @ GMG-CC.de</cp:lastModifiedBy>
  <dcterms:created xsi:type="dcterms:W3CDTF">2011-09-11T10:28:05Z</dcterms:created>
  <dcterms:modified xsi:type="dcterms:W3CDTF">2014-04-14T09:40:41Z</dcterms:modified>
</cp:coreProperties>
</file>