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!0\"/>
    </mc:Choice>
  </mc:AlternateContent>
  <bookViews>
    <workbookView xWindow="240" yWindow="60" windowWidth="24780" windowHeight="13170"/>
  </bookViews>
  <sheets>
    <sheet name="Arbeitszeiten" sheetId="1" r:id="rId1"/>
    <sheet name="Arbeitszeiten (2)" sheetId="2" r:id="rId2"/>
    <sheet name="Arbeitszeiten (3)" sheetId="3" r:id="rId3"/>
    <sheet name="Arbeitszeiten (4)" sheetId="4" r:id="rId4"/>
    <sheet name="WE &amp; FT" sheetId="5" state="hidden" r:id="rId5"/>
  </sheets>
  <definedNames>
    <definedName name="FT">'WE &amp; FT'!$A$110:$A$130</definedName>
    <definedName name="WE_FT">'WE &amp; FT'!$A$3:$A$130</definedName>
  </definedNames>
  <calcPr calcId="15251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B48" i="2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B48" i="4"/>
  <c r="B48" i="3"/>
  <c r="I12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H12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E12" i="3"/>
  <c r="E13" i="3"/>
  <c r="H13" i="3" s="1"/>
  <c r="I13" i="3" s="1"/>
  <c r="E14" i="3"/>
  <c r="H14" i="3" s="1"/>
  <c r="I14" i="3" s="1"/>
  <c r="E15" i="3"/>
  <c r="H15" i="3" s="1"/>
  <c r="I15" i="3" s="1"/>
  <c r="E16" i="3"/>
  <c r="H16" i="3" s="1"/>
  <c r="I16" i="3" s="1"/>
  <c r="E17" i="3"/>
  <c r="H17" i="3" s="1"/>
  <c r="I17" i="3" s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1" i="4"/>
  <c r="G11" i="4"/>
  <c r="A121" i="5"/>
  <c r="A120" i="5"/>
  <c r="A119" i="5"/>
  <c r="A118" i="5"/>
  <c r="A117" i="5"/>
  <c r="A113" i="5"/>
  <c r="A111" i="5"/>
  <c r="A116" i="5" s="1"/>
  <c r="A115" i="5" l="1"/>
  <c r="A110" i="5"/>
  <c r="A114" i="5"/>
  <c r="A112" i="5"/>
  <c r="A15" i="5" l="1"/>
  <c r="A16" i="5"/>
  <c r="A17" i="5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  <c r="A51" i="5" s="1"/>
  <c r="A53" i="5" s="1"/>
  <c r="A55" i="5" s="1"/>
  <c r="A57" i="5" s="1"/>
  <c r="A59" i="5" s="1"/>
  <c r="A61" i="5" s="1"/>
  <c r="A63" i="5" s="1"/>
  <c r="A65" i="5" s="1"/>
  <c r="A67" i="5" s="1"/>
  <c r="A69" i="5" s="1"/>
  <c r="A71" i="5" s="1"/>
  <c r="A73" i="5" s="1"/>
  <c r="A75" i="5" s="1"/>
  <c r="A77" i="5" s="1"/>
  <c r="A79" i="5" s="1"/>
  <c r="A81" i="5" s="1"/>
  <c r="A83" i="5" s="1"/>
  <c r="A85" i="5" s="1"/>
  <c r="A87" i="5" s="1"/>
  <c r="A89" i="5" s="1"/>
  <c r="A91" i="5" s="1"/>
  <c r="A93" i="5" s="1"/>
  <c r="A95" i="5" s="1"/>
  <c r="A97" i="5" s="1"/>
  <c r="A99" i="5" s="1"/>
  <c r="A101" i="5" s="1"/>
  <c r="A103" i="5" s="1"/>
  <c r="A105" i="5" s="1"/>
  <c r="A107" i="5" s="1"/>
  <c r="A18" i="5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A84" i="5" s="1"/>
  <c r="A86" i="5" s="1"/>
  <c r="A88" i="5" s="1"/>
  <c r="A90" i="5" s="1"/>
  <c r="A92" i="5" s="1"/>
  <c r="A94" i="5" s="1"/>
  <c r="A96" i="5" s="1"/>
  <c r="A98" i="5" s="1"/>
  <c r="A100" i="5" s="1"/>
  <c r="A102" i="5" s="1"/>
  <c r="A104" i="5" s="1"/>
  <c r="A106" i="5" s="1"/>
  <c r="A7" i="5"/>
  <c r="A8" i="5"/>
  <c r="A9" i="5"/>
  <c r="A11" i="5" s="1"/>
  <c r="A13" i="5" s="1"/>
  <c r="A10" i="5"/>
  <c r="A12" i="5" s="1"/>
  <c r="A14" i="5" s="1"/>
  <c r="A6" i="5"/>
  <c r="A5" i="5"/>
  <c r="A3" i="5"/>
  <c r="B47" i="4"/>
  <c r="A12" i="4"/>
  <c r="A11" i="4"/>
  <c r="B47" i="3"/>
  <c r="E11" i="3"/>
  <c r="A11" i="3"/>
  <c r="B46" i="2"/>
  <c r="B44" i="2"/>
  <c r="B45" i="2"/>
  <c r="B47" i="2"/>
  <c r="E11" i="2"/>
  <c r="A11" i="2"/>
  <c r="A13" i="4" l="1"/>
  <c r="E42" i="4"/>
  <c r="E7" i="4" s="1"/>
  <c r="A12" i="3"/>
  <c r="G11" i="3"/>
  <c r="G11" i="2"/>
  <c r="A12" i="2"/>
  <c r="B48" i="1"/>
  <c r="B47" i="1"/>
  <c r="B46" i="1"/>
  <c r="B44" i="1"/>
  <c r="B45" i="1"/>
  <c r="A11" i="1"/>
  <c r="A12" i="1" s="1"/>
  <c r="H11" i="4" l="1"/>
  <c r="I11" i="4"/>
  <c r="A14" i="4"/>
  <c r="H11" i="3"/>
  <c r="A13" i="3"/>
  <c r="A13" i="2"/>
  <c r="H11" i="2"/>
  <c r="I11" i="2"/>
  <c r="E11" i="1"/>
  <c r="G11" i="1"/>
  <c r="A13" i="1"/>
  <c r="A15" i="4" l="1"/>
  <c r="A14" i="3"/>
  <c r="I11" i="3"/>
  <c r="A14" i="2"/>
  <c r="H11" i="1"/>
  <c r="I11" i="1" s="1"/>
  <c r="A14" i="1"/>
  <c r="E42" i="1" s="1"/>
  <c r="E7" i="1" s="1"/>
  <c r="A16" i="4" l="1"/>
  <c r="A15" i="3"/>
  <c r="E42" i="3"/>
  <c r="E7" i="3" s="1"/>
  <c r="A15" i="2"/>
  <c r="E42" i="2"/>
  <c r="E7" i="2" s="1"/>
  <c r="A15" i="1"/>
  <c r="A17" i="4" l="1"/>
  <c r="A16" i="3"/>
  <c r="A16" i="2"/>
  <c r="A16" i="1"/>
  <c r="A18" i="4" l="1"/>
  <c r="A17" i="3"/>
  <c r="A17" i="2"/>
  <c r="A17" i="1"/>
  <c r="A19" i="4" l="1"/>
  <c r="A18" i="3"/>
  <c r="A18" i="2"/>
  <c r="A18" i="1"/>
  <c r="A20" i="4" l="1"/>
  <c r="A19" i="3"/>
  <c r="A19" i="2"/>
  <c r="A19" i="1"/>
  <c r="A21" i="4" l="1"/>
  <c r="A20" i="3"/>
  <c r="A20" i="2"/>
  <c r="A20" i="1"/>
  <c r="A22" i="4" l="1"/>
  <c r="A21" i="3"/>
  <c r="A21" i="2"/>
  <c r="A21" i="1"/>
  <c r="A23" i="4" l="1"/>
  <c r="A22" i="3"/>
  <c r="A22" i="2"/>
  <c r="A22" i="1"/>
  <c r="A24" i="4" l="1"/>
  <c r="A23" i="3"/>
  <c r="A23" i="2"/>
  <c r="A23" i="1"/>
  <c r="A25" i="4" l="1"/>
  <c r="A24" i="3"/>
  <c r="A24" i="2"/>
  <c r="A24" i="1"/>
  <c r="A26" i="4" l="1"/>
  <c r="A25" i="3"/>
  <c r="A25" i="2"/>
  <c r="A25" i="1"/>
  <c r="A27" i="4" l="1"/>
  <c r="A26" i="3"/>
  <c r="A26" i="2"/>
  <c r="A26" i="1"/>
  <c r="A28" i="4" l="1"/>
  <c r="A27" i="3"/>
  <c r="A27" i="2"/>
  <c r="A27" i="1"/>
  <c r="A29" i="4" l="1"/>
  <c r="A28" i="3"/>
  <c r="A28" i="2"/>
  <c r="A28" i="1"/>
  <c r="A30" i="4" l="1"/>
  <c r="A29" i="3"/>
  <c r="A29" i="2"/>
  <c r="A29" i="1"/>
  <c r="A31" i="4" l="1"/>
  <c r="A30" i="3"/>
  <c r="A30" i="2"/>
  <c r="A30" i="1"/>
  <c r="A32" i="4" l="1"/>
  <c r="A31" i="3"/>
  <c r="A31" i="2"/>
  <c r="A31" i="1"/>
  <c r="A33" i="4" l="1"/>
  <c r="A32" i="3"/>
  <c r="A32" i="2"/>
  <c r="A32" i="1"/>
  <c r="A34" i="4" l="1"/>
  <c r="A33" i="3"/>
  <c r="A33" i="2"/>
  <c r="A33" i="1"/>
  <c r="A35" i="4" l="1"/>
  <c r="A34" i="3"/>
  <c r="A34" i="2"/>
  <c r="A34" i="1"/>
  <c r="A36" i="4" l="1"/>
  <c r="A35" i="3"/>
  <c r="A35" i="2"/>
  <c r="A35" i="1"/>
  <c r="A37" i="4" l="1"/>
  <c r="A36" i="3"/>
  <c r="A36" i="2"/>
  <c r="A36" i="1"/>
  <c r="A38" i="4" l="1"/>
  <c r="A37" i="3"/>
  <c r="A37" i="2"/>
  <c r="A37" i="1"/>
  <c r="A40" i="4" l="1"/>
  <c r="A41" i="4"/>
  <c r="A39" i="4"/>
  <c r="A38" i="3"/>
  <c r="A38" i="2"/>
  <c r="A38" i="1"/>
  <c r="B44" i="4" l="1"/>
  <c r="C2" i="4"/>
  <c r="B46" i="4"/>
  <c r="B45" i="4"/>
  <c r="A41" i="3"/>
  <c r="A40" i="3"/>
  <c r="A39" i="3"/>
  <c r="A41" i="2"/>
  <c r="A39" i="2"/>
  <c r="A40" i="2"/>
  <c r="A39" i="1"/>
  <c r="A41" i="1"/>
  <c r="A40" i="1"/>
  <c r="B45" i="3" l="1"/>
  <c r="B44" i="3"/>
  <c r="C2" i="3"/>
  <c r="B46" i="3"/>
  <c r="C2" i="2"/>
  <c r="C2" i="1"/>
  <c r="H42" i="4" l="1"/>
  <c r="I42" i="4" s="1"/>
  <c r="H42" i="1" l="1"/>
  <c r="I42" i="1" s="1"/>
  <c r="H42" i="2"/>
  <c r="I42" i="2" s="1"/>
  <c r="H42" i="3"/>
  <c r="I42" i="3" s="1"/>
</calcChain>
</file>

<file path=xl/comments1.xml><?xml version="1.0" encoding="utf-8"?>
<comments xmlns="http://schemas.openxmlformats.org/spreadsheetml/2006/main">
  <authors>
    <author>Günther Mumme c/o GMG-CC.de</author>
    <author>Günther Mumme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Die Woche beginnt stets mit dem Montag. Mit dieser Formel wird auch bei älteren Excel-Versionen die DIN-KW berechnet.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Ab dm 29. eine andere Formel (wegen des Februars). Bitta auch die Formatierung beachten, die Null wird nicht angezeigt!</t>
        </r>
      </text>
    </comment>
  </commentList>
</comments>
</file>

<file path=xl/comments2.xml><?xml version="1.0" encoding="utf-8"?>
<comments xmlns="http://schemas.openxmlformats.org/spreadsheetml/2006/main">
  <authors>
    <author>Günther Mumme c/o GMG-CC.de</author>
    <author>Günther Mumme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Die Woche beginnt stets mit dem Montag. Mit dieser Formel wird auch bei älteren Excel-Versionen die DIN-KW berechnet.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Ab dm 29. eine andere Formel (wegen des Februars). Bitta auch die Formatierung beachten, die Null wird nicht angezeigt!</t>
        </r>
      </text>
    </comment>
  </commentList>
</comments>
</file>

<file path=xl/comments3.xml><?xml version="1.0" encoding="utf-8"?>
<comments xmlns="http://schemas.openxmlformats.org/spreadsheetml/2006/main">
  <authors>
    <author>Günther Mumme c/o GMG-CC.de</author>
    <author>Günther Mumme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Die Woche beginnt stets mit dem Montag. Mit dieser Formel wird auch bei älteren Excel-Versionen die DIN-KW berechnet.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Ab dm 29. eine andere Formel (wegen des Februars). Bitta auch die Formatierung beachten, die Null wird nicht angezeigt!</t>
        </r>
      </text>
    </comment>
  </commentList>
</comments>
</file>

<file path=xl/comments4.xml><?xml version="1.0" encoding="utf-8"?>
<comments xmlns="http://schemas.openxmlformats.org/spreadsheetml/2006/main">
  <authors>
    <author>Günther Mumme c/o GMG-CC.de</author>
    <author>Günther Mumme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Die Woche beginnt stets mit dem Montag. Mit dieser Formel wird auch bei älteren Excel-Versionen die DIN-KW berechnet.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Ab dm 29. eine andere Formel (wegen des Februars). Bitta auch die Formatierung beachten, die Null wird nicht angezeigt!</t>
        </r>
      </text>
    </comment>
  </commentList>
</comments>
</file>

<file path=xl/sharedStrings.xml><?xml version="1.0" encoding="utf-8"?>
<sst xmlns="http://schemas.openxmlformats.org/spreadsheetml/2006/main" count="182" uniqueCount="43">
  <si>
    <t>Name:</t>
  </si>
  <si>
    <t>Personal-Nr.</t>
  </si>
  <si>
    <t>Datum</t>
  </si>
  <si>
    <t>Beginn</t>
  </si>
  <si>
    <t>Ende</t>
  </si>
  <si>
    <t>Pause (Zeit)</t>
  </si>
  <si>
    <t>Arb.-Zeit</t>
  </si>
  <si>
    <t>Arbeitszeit</t>
  </si>
  <si>
    <t>Soll-Stunden / Tag</t>
  </si>
  <si>
    <t>Hugo Hurtig</t>
  </si>
  <si>
    <t xml:space="preserve"> K/U/E/D/X </t>
  </si>
  <si>
    <t>(K) = Krankheitstage</t>
  </si>
  <si>
    <t>(U) = Urlaubstage</t>
  </si>
  <si>
    <t>(E) = Entschuldigtes Fehlen</t>
  </si>
  <si>
    <t>(D) = Dienstgang, Reisetätigkeit</t>
  </si>
  <si>
    <t>(X) = Unentschuldigtes Fehlen</t>
  </si>
  <si>
    <t>Stundenlohn</t>
  </si>
  <si>
    <t>Fehlzeitgrund</t>
  </si>
  <si>
    <t>Soll</t>
  </si>
  <si>
    <t>Abweichung</t>
  </si>
  <si>
    <t>dezimal</t>
  </si>
  <si>
    <t>hh:mm</t>
  </si>
  <si>
    <t>Arbeitszeit-Abrechnung (monatlich)</t>
  </si>
  <si>
    <t>Monats-Arbeitszeit (Summe)</t>
  </si>
  <si>
    <t>Beliebiges Datum des Monats</t>
  </si>
  <si>
    <t xml:space="preserve">Brutto-Lohn / Monat: </t>
  </si>
  <si>
    <t>K</t>
  </si>
  <si>
    <t>D</t>
  </si>
  <si>
    <t>U</t>
  </si>
  <si>
    <t>Hinweis: Wochenenden und Feiertage werden in jeder der Formeln mit gezählt!</t>
  </si>
  <si>
    <t>Hinweis: Hier werden nur die Tage Montag bis Freitag berechnet (ohne Berücksichtigung der Feiertage)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</si>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</sst>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164" formatCode="[$-F800]dddd\,\ mmmm\ dd\,\ yyyy"/>
    <numFmt numFmtId="165" formatCode="hh:mm;;"/>
    <numFmt numFmtId="166" formatCode="[hh]:mm;;"/>
    <numFmt numFmtId="167" formatCode="0&quot; Tag(e)&quot;"/>
    <numFmt numFmtId="168" formatCode="[Blue]&quot;+ &quot;0.00&quot; Std.&quot;;[Red]&quot;- &quot;0.00&quot; Std.&quot;;&quot;+/- &quot;0.00&quot; Std.&quot;"/>
    <numFmt numFmtId="169" formatCode="dddd\,\ dd/\ mmmm/yyyy;;"/>
    <numFmt numFmtId="170" formatCode="#,##0.00\ &quot;€&quot;"/>
    <numFmt numFmtId="176" formatCode="[=1]0\ &quot;Tag&quot;;0\ &quot;Tage&quot;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rgb="FF006699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 vertical="top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167" fontId="0" fillId="0" borderId="0" xfId="0" applyNumberFormat="1"/>
    <xf numFmtId="0" fontId="0" fillId="2" borderId="0" xfId="0" applyFill="1"/>
    <xf numFmtId="14" fontId="0" fillId="2" borderId="4" xfId="0" applyNumberForma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/>
    <xf numFmtId="166" fontId="0" fillId="0" borderId="3" xfId="0" applyNumberFormat="1" applyBorder="1" applyProtection="1"/>
    <xf numFmtId="20" fontId="0" fillId="2" borderId="5" xfId="0" applyNumberForma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0" xfId="0" applyNumberFormat="1" applyAlignment="1">
      <alignment horizontal="right"/>
    </xf>
    <xf numFmtId="168" fontId="7" fillId="0" borderId="0" xfId="0" applyNumberFormat="1" applyFont="1" applyAlignment="1">
      <alignment horizontal="right"/>
    </xf>
    <xf numFmtId="168" fontId="7" fillId="0" borderId="3" xfId="0" applyNumberFormat="1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5" fontId="0" fillId="0" borderId="0" xfId="0" applyNumberFormat="1"/>
    <xf numFmtId="169" fontId="0" fillId="0" borderId="0" xfId="0" applyNumberFormat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0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/>
    <xf numFmtId="176" fontId="0" fillId="0" borderId="0" xfId="0" applyNumberFormat="1"/>
    <xf numFmtId="164" fontId="0" fillId="0" borderId="0" xfId="0" applyNumberFormat="1" applyAlignment="1">
      <alignment horizontal="left" indent="1"/>
    </xf>
  </cellXfs>
  <cellStyles count="2">
    <cellStyle name="Standard" xfId="0" builtinId="0"/>
    <cellStyle name="Währung" xfId="1" builtinId="4"/>
  </cellStyles>
  <dxfs count="150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48"/>
  <sheetViews>
    <sheetView tabSelected="1" workbookViewId="0">
      <selection activeCell="B2" sqref="B2"/>
    </sheetView>
  </sheetViews>
  <sheetFormatPr baseColWidth="10" defaultRowHeight="12.75" x14ac:dyDescent="0.2"/>
  <cols>
    <col min="1" max="1" width="30.7109375" customWidth="1"/>
    <col min="6" max="6" width="12.7109375" customWidth="1"/>
    <col min="8" max="8" width="11.7109375" bestFit="1" customWidth="1"/>
    <col min="9" max="9" width="11.42578125" style="28"/>
  </cols>
  <sheetData>
    <row r="1" spans="1:9" ht="27.75" customHeight="1" thickBot="1" x14ac:dyDescent="0.25">
      <c r="A1" s="2" t="s">
        <v>22</v>
      </c>
    </row>
    <row r="2" spans="1:9" ht="14.25" thickTop="1" thickBot="1" x14ac:dyDescent="0.25">
      <c r="A2" s="3" t="s">
        <v>24</v>
      </c>
      <c r="B2" s="14">
        <v>40799</v>
      </c>
      <c r="C2" s="3" t="str">
        <f>IF( ISNUMBER(B2)," (= KW "&amp; TRUNC((A11-DATE(YEAR(A11+3-MOD(A11-2,7)),1,MOD(A11-2,7)-9))/7)&amp;" / " &amp; YEAR($B$2)&amp;")"&amp;"  bis  KW "&amp; TRUNC((MAX(A11:A41)-DATE(YEAR(MAX(A11:A41)+3-MOD(MAX(A11:A41)-2,7)),1,MOD(MAX(A11:A41)-2,7)-9))/7),"")</f>
        <v xml:space="preserve"> (= KW 35 / 2011)  bis  KW 39</v>
      </c>
    </row>
    <row r="3" spans="1:9" ht="13.5" thickTop="1" x14ac:dyDescent="0.2">
      <c r="A3" s="3"/>
      <c r="B3" s="5"/>
      <c r="C3" s="3"/>
    </row>
    <row r="4" spans="1:9" x14ac:dyDescent="0.2">
      <c r="A4" s="7" t="s">
        <v>0</v>
      </c>
      <c r="B4" s="15" t="s">
        <v>9</v>
      </c>
      <c r="C4" s="13"/>
      <c r="D4" s="13"/>
    </row>
    <row r="5" spans="1:9" ht="13.5" thickBot="1" x14ac:dyDescent="0.25">
      <c r="A5" s="7" t="s">
        <v>1</v>
      </c>
      <c r="C5" s="4"/>
    </row>
    <row r="6" spans="1:9" ht="14.25" thickTop="1" thickBot="1" x14ac:dyDescent="0.25">
      <c r="A6" s="7" t="s">
        <v>8</v>
      </c>
      <c r="B6" s="21">
        <v>0.32291666666666669</v>
      </c>
      <c r="C6" s="4"/>
    </row>
    <row r="7" spans="1:9" ht="14.25" thickTop="1" thickBot="1" x14ac:dyDescent="0.25">
      <c r="A7" s="7" t="s">
        <v>16</v>
      </c>
      <c r="B7" s="22">
        <v>10.25</v>
      </c>
      <c r="C7" s="33"/>
      <c r="D7" s="34" t="s">
        <v>25</v>
      </c>
      <c r="E7" s="35">
        <f>E42*24*B7</f>
        <v>414.44166666666672</v>
      </c>
    </row>
    <row r="8" spans="1:9" ht="13.5" thickTop="1" x14ac:dyDescent="0.2">
      <c r="C8" s="4"/>
    </row>
    <row r="9" spans="1:9" x14ac:dyDescent="0.2">
      <c r="A9" s="9"/>
      <c r="B9" s="36" t="s">
        <v>7</v>
      </c>
      <c r="C9" s="37"/>
      <c r="F9" s="4" t="s">
        <v>17</v>
      </c>
      <c r="H9" s="36" t="s">
        <v>19</v>
      </c>
      <c r="I9" s="36"/>
    </row>
    <row r="10" spans="1:9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10</v>
      </c>
      <c r="G10" s="8" t="s">
        <v>18</v>
      </c>
      <c r="H10" s="8" t="s">
        <v>20</v>
      </c>
      <c r="I10" s="8" t="s">
        <v>21</v>
      </c>
    </row>
    <row r="11" spans="1:9" x14ac:dyDescent="0.2">
      <c r="A11" s="1">
        <f>DATE(YEAR(B2),MONTH(B2),1)</f>
        <v>40787</v>
      </c>
      <c r="B11" s="16">
        <v>0.33333333333333331</v>
      </c>
      <c r="C11" s="16">
        <v>0.70833333333333337</v>
      </c>
      <c r="D11" s="16">
        <v>2.0833333333333332E-2</v>
      </c>
      <c r="E11" s="19">
        <f>IF(AND(ISNUMBER(B11),ISNUMBER(C11)),C11-B11-D11+(C11&lt;B11),IF(AND(WEEKDAY(A11,2)&lt;6,OR(F11="K",F11="U",F11="E",F11="D")),$B$6,0))</f>
        <v>0.35416666666666674</v>
      </c>
      <c r="F11" s="32" t="s">
        <v>27</v>
      </c>
      <c r="G11" s="30">
        <f t="shared" ref="G11:G41" si="0">IF(WEEKDAY(A11,2)&lt;6,$B$6,0)</f>
        <v>0.32291666666666669</v>
      </c>
      <c r="H11" s="26">
        <f t="shared" ref="H11:H41" si="1">IF((G11=0),"",IF(G11=E11,0,(E11-G11)*24))</f>
        <v>0.75000000000000133</v>
      </c>
      <c r="I11" s="28" t="str">
        <f t="shared" ref="I11:I41" si="2">IF(G11&gt;0,IF(H11&lt;0,"- ",IF(H11=0,"+/- ","+ "))&amp;TEXT(TRUNC(ABS(H11),0),"00:")&amp;TEXT(MOD(ABS(H11),1)*60,"00"),"")</f>
        <v>+ 00:45</v>
      </c>
    </row>
    <row r="12" spans="1:9" x14ac:dyDescent="0.2">
      <c r="A12" s="1">
        <f t="shared" ref="A12:A38" si="3">A11+1</f>
        <v>40788</v>
      </c>
      <c r="B12" s="16">
        <v>0.32291666666666669</v>
      </c>
      <c r="C12" s="16">
        <v>0.63194444444444442</v>
      </c>
      <c r="D12" s="16">
        <v>1.0416666666666666E-2</v>
      </c>
      <c r="E12" s="19">
        <f t="shared" ref="E12:E41" si="4">IF(AND(ISNUMBER(B12),ISNUMBER(C12)),C12-B12-D12+(C12&lt;B12),IF(AND(WEEKDAY(A12,2)&lt;6,OR(F12="K",F12="U",F12="E",F12="D")),$B$6,0))</f>
        <v>0.29861111111111105</v>
      </c>
      <c r="F12" s="32" t="s">
        <v>26</v>
      </c>
      <c r="G12" s="30">
        <f t="shared" si="0"/>
        <v>0.32291666666666669</v>
      </c>
      <c r="H12" s="26">
        <f t="shared" si="1"/>
        <v>-0.58333333333333526</v>
      </c>
      <c r="I12" s="28" t="str">
        <f t="shared" si="2"/>
        <v>- 00:35</v>
      </c>
    </row>
    <row r="13" spans="1:9" x14ac:dyDescent="0.2">
      <c r="A13" s="1">
        <f t="shared" si="3"/>
        <v>40789</v>
      </c>
      <c r="B13" s="16"/>
      <c r="C13" s="16"/>
      <c r="D13" s="16"/>
      <c r="E13" s="19">
        <f t="shared" si="4"/>
        <v>0</v>
      </c>
      <c r="F13" s="17"/>
      <c r="G13" s="30">
        <f t="shared" si="0"/>
        <v>0</v>
      </c>
      <c r="H13" s="26" t="str">
        <f t="shared" si="1"/>
        <v/>
      </c>
      <c r="I13" s="28" t="str">
        <f t="shared" si="2"/>
        <v/>
      </c>
    </row>
    <row r="14" spans="1:9" x14ac:dyDescent="0.2">
      <c r="A14" s="1">
        <f t="shared" si="3"/>
        <v>40790</v>
      </c>
      <c r="B14" s="16"/>
      <c r="C14" s="16"/>
      <c r="D14" s="16"/>
      <c r="E14" s="19">
        <f t="shared" si="4"/>
        <v>0</v>
      </c>
      <c r="F14" s="17"/>
      <c r="G14" s="30">
        <f t="shared" si="0"/>
        <v>0</v>
      </c>
      <c r="H14" s="26" t="str">
        <f t="shared" si="1"/>
        <v/>
      </c>
      <c r="I14" s="28" t="str">
        <f t="shared" si="2"/>
        <v/>
      </c>
    </row>
    <row r="15" spans="1:9" x14ac:dyDescent="0.2">
      <c r="A15" s="1">
        <f t="shared" si="3"/>
        <v>40791</v>
      </c>
      <c r="B15" s="16">
        <v>0.34375</v>
      </c>
      <c r="C15" s="16">
        <v>0.72430555555555554</v>
      </c>
      <c r="D15" s="16"/>
      <c r="E15" s="19">
        <f t="shared" si="4"/>
        <v>0.38055555555555554</v>
      </c>
      <c r="F15" s="17"/>
      <c r="G15" s="30">
        <f t="shared" si="0"/>
        <v>0.32291666666666669</v>
      </c>
      <c r="H15" s="26">
        <f t="shared" si="1"/>
        <v>1.3833333333333324</v>
      </c>
      <c r="I15" s="28" t="str">
        <f t="shared" si="2"/>
        <v>+ 01:23</v>
      </c>
    </row>
    <row r="16" spans="1:9" x14ac:dyDescent="0.2">
      <c r="A16" s="1">
        <f t="shared" si="3"/>
        <v>40792</v>
      </c>
      <c r="B16" s="16">
        <v>0.37638888888888888</v>
      </c>
      <c r="C16" s="16">
        <v>0.70486111111111116</v>
      </c>
      <c r="D16" s="16"/>
      <c r="E16" s="19">
        <f t="shared" si="4"/>
        <v>0.32847222222222228</v>
      </c>
      <c r="F16" s="17"/>
      <c r="G16" s="30">
        <f t="shared" si="0"/>
        <v>0.32291666666666669</v>
      </c>
      <c r="H16" s="26">
        <f t="shared" si="1"/>
        <v>0.13333333333333419</v>
      </c>
      <c r="I16" s="28" t="str">
        <f t="shared" si="2"/>
        <v>+ 00:08</v>
      </c>
    </row>
    <row r="17" spans="1:9" x14ac:dyDescent="0.2">
      <c r="A17" s="1">
        <f t="shared" si="3"/>
        <v>40793</v>
      </c>
      <c r="B17" s="16">
        <v>0.29166666666666669</v>
      </c>
      <c r="C17" s="16">
        <v>0.65625</v>
      </c>
      <c r="D17" s="16">
        <v>4.1666666666666664E-2</v>
      </c>
      <c r="E17" s="19">
        <f t="shared" si="4"/>
        <v>0.32291666666666663</v>
      </c>
      <c r="F17" s="17"/>
      <c r="G17" s="30">
        <f t="shared" si="0"/>
        <v>0.32291666666666669</v>
      </c>
      <c r="H17" s="26">
        <f t="shared" si="1"/>
        <v>0</v>
      </c>
      <c r="I17" s="28" t="str">
        <f t="shared" si="2"/>
        <v>+/- 00:00</v>
      </c>
    </row>
    <row r="18" spans="1:9" x14ac:dyDescent="0.2">
      <c r="A18" s="1">
        <f t="shared" si="3"/>
        <v>40794</v>
      </c>
      <c r="B18" s="18"/>
      <c r="C18" s="18"/>
      <c r="D18" s="18"/>
      <c r="E18" s="19">
        <f t="shared" si="4"/>
        <v>0</v>
      </c>
      <c r="F18" s="32"/>
      <c r="G18" s="30">
        <f t="shared" si="0"/>
        <v>0.32291666666666669</v>
      </c>
      <c r="H18" s="26">
        <f t="shared" si="1"/>
        <v>-7.75</v>
      </c>
      <c r="I18" s="28" t="str">
        <f t="shared" si="2"/>
        <v>- 07:45</v>
      </c>
    </row>
    <row r="19" spans="1:9" x14ac:dyDescent="0.2">
      <c r="A19" s="1">
        <f t="shared" si="3"/>
        <v>40795</v>
      </c>
      <c r="B19" s="18"/>
      <c r="C19" s="18"/>
      <c r="D19" s="18"/>
      <c r="E19" s="19">
        <f t="shared" si="4"/>
        <v>0</v>
      </c>
      <c r="F19" s="17"/>
      <c r="G19" s="30">
        <f t="shared" si="0"/>
        <v>0.32291666666666669</v>
      </c>
      <c r="H19" s="26">
        <f t="shared" si="1"/>
        <v>-7.75</v>
      </c>
      <c r="I19" s="28" t="str">
        <f t="shared" si="2"/>
        <v>- 07:45</v>
      </c>
    </row>
    <row r="20" spans="1:9" x14ac:dyDescent="0.2">
      <c r="A20" s="1">
        <f t="shared" si="3"/>
        <v>40796</v>
      </c>
      <c r="B20" s="18"/>
      <c r="C20" s="18"/>
      <c r="D20" s="18"/>
      <c r="E20" s="19">
        <f t="shared" si="4"/>
        <v>0</v>
      </c>
      <c r="F20" s="32" t="s">
        <v>28</v>
      </c>
      <c r="G20" s="30">
        <f t="shared" si="0"/>
        <v>0</v>
      </c>
      <c r="H20" s="26" t="str">
        <f t="shared" si="1"/>
        <v/>
      </c>
      <c r="I20" s="28" t="str">
        <f t="shared" si="2"/>
        <v/>
      </c>
    </row>
    <row r="21" spans="1:9" x14ac:dyDescent="0.2">
      <c r="A21" s="1">
        <f t="shared" si="3"/>
        <v>40797</v>
      </c>
      <c r="B21" s="18"/>
      <c r="C21" s="18"/>
      <c r="D21" s="18"/>
      <c r="E21" s="19">
        <f t="shared" si="4"/>
        <v>0</v>
      </c>
      <c r="F21" s="32" t="s">
        <v>28</v>
      </c>
      <c r="G21" s="30">
        <f t="shared" si="0"/>
        <v>0</v>
      </c>
      <c r="H21" s="26" t="str">
        <f t="shared" si="1"/>
        <v/>
      </c>
      <c r="I21" s="28" t="str">
        <f t="shared" si="2"/>
        <v/>
      </c>
    </row>
    <row r="22" spans="1:9" x14ac:dyDescent="0.2">
      <c r="A22" s="1">
        <f t="shared" si="3"/>
        <v>40798</v>
      </c>
      <c r="B22" s="18"/>
      <c r="C22" s="18"/>
      <c r="D22" s="18"/>
      <c r="E22" s="19">
        <f t="shared" si="4"/>
        <v>0.32291666666666669</v>
      </c>
      <c r="F22" s="32" t="s">
        <v>28</v>
      </c>
      <c r="G22" s="30">
        <f t="shared" si="0"/>
        <v>0.32291666666666669</v>
      </c>
      <c r="H22" s="26">
        <f t="shared" si="1"/>
        <v>0</v>
      </c>
      <c r="I22" s="28" t="str">
        <f t="shared" si="2"/>
        <v>+/- 00:00</v>
      </c>
    </row>
    <row r="23" spans="1:9" x14ac:dyDescent="0.2">
      <c r="A23" s="1">
        <f t="shared" si="3"/>
        <v>40799</v>
      </c>
      <c r="B23" s="18"/>
      <c r="C23" s="18"/>
      <c r="D23" s="18"/>
      <c r="E23" s="19">
        <f t="shared" si="4"/>
        <v>0.32291666666666669</v>
      </c>
      <c r="F23" s="32" t="s">
        <v>28</v>
      </c>
      <c r="G23" s="30">
        <f t="shared" si="0"/>
        <v>0.32291666666666669</v>
      </c>
      <c r="H23" s="26">
        <f t="shared" si="1"/>
        <v>0</v>
      </c>
      <c r="I23" s="28" t="str">
        <f t="shared" si="2"/>
        <v>+/- 00:00</v>
      </c>
    </row>
    <row r="24" spans="1:9" x14ac:dyDescent="0.2">
      <c r="A24" s="1">
        <f t="shared" si="3"/>
        <v>40800</v>
      </c>
      <c r="B24" s="18"/>
      <c r="C24" s="18"/>
      <c r="D24" s="18"/>
      <c r="E24" s="19">
        <f t="shared" si="4"/>
        <v>0.32291666666666669</v>
      </c>
      <c r="F24" s="32" t="s">
        <v>28</v>
      </c>
      <c r="G24" s="30">
        <f t="shared" si="0"/>
        <v>0.32291666666666669</v>
      </c>
      <c r="H24" s="26">
        <f t="shared" si="1"/>
        <v>0</v>
      </c>
      <c r="I24" s="28" t="str">
        <f t="shared" si="2"/>
        <v>+/- 00:00</v>
      </c>
    </row>
    <row r="25" spans="1:9" x14ac:dyDescent="0.2">
      <c r="A25" s="1">
        <f t="shared" si="3"/>
        <v>40801</v>
      </c>
      <c r="B25" s="18"/>
      <c r="C25" s="18"/>
      <c r="D25" s="18"/>
      <c r="E25" s="19">
        <f t="shared" si="4"/>
        <v>0.32291666666666669</v>
      </c>
      <c r="F25" s="32" t="s">
        <v>28</v>
      </c>
      <c r="G25" s="30">
        <f t="shared" si="0"/>
        <v>0.32291666666666669</v>
      </c>
      <c r="H25" s="26">
        <f t="shared" si="1"/>
        <v>0</v>
      </c>
      <c r="I25" s="28" t="str">
        <f t="shared" si="2"/>
        <v>+/- 00:00</v>
      </c>
    </row>
    <row r="26" spans="1:9" x14ac:dyDescent="0.2">
      <c r="A26" s="1">
        <f t="shared" si="3"/>
        <v>40802</v>
      </c>
      <c r="B26" s="18"/>
      <c r="C26" s="18"/>
      <c r="D26" s="18"/>
      <c r="E26" s="19">
        <f t="shared" si="4"/>
        <v>0.32291666666666669</v>
      </c>
      <c r="F26" s="32" t="s">
        <v>28</v>
      </c>
      <c r="G26" s="30">
        <f t="shared" si="0"/>
        <v>0.32291666666666669</v>
      </c>
      <c r="H26" s="26">
        <f t="shared" si="1"/>
        <v>0</v>
      </c>
      <c r="I26" s="28" t="str">
        <f t="shared" si="2"/>
        <v>+/- 00:00</v>
      </c>
    </row>
    <row r="27" spans="1:9" x14ac:dyDescent="0.2">
      <c r="A27" s="1">
        <f t="shared" si="3"/>
        <v>40803</v>
      </c>
      <c r="B27" s="18"/>
      <c r="C27" s="18"/>
      <c r="D27" s="18"/>
      <c r="E27" s="19">
        <f t="shared" si="4"/>
        <v>0</v>
      </c>
      <c r="F27" s="32" t="s">
        <v>28</v>
      </c>
      <c r="G27" s="30">
        <f t="shared" si="0"/>
        <v>0</v>
      </c>
      <c r="H27" s="26" t="str">
        <f t="shared" si="1"/>
        <v/>
      </c>
      <c r="I27" s="28" t="str">
        <f t="shared" si="2"/>
        <v/>
      </c>
    </row>
    <row r="28" spans="1:9" x14ac:dyDescent="0.2">
      <c r="A28" s="1">
        <f t="shared" si="3"/>
        <v>40804</v>
      </c>
      <c r="B28" s="18"/>
      <c r="C28" s="18"/>
      <c r="D28" s="18"/>
      <c r="E28" s="19">
        <f t="shared" si="4"/>
        <v>0</v>
      </c>
      <c r="F28" s="32" t="s">
        <v>28</v>
      </c>
      <c r="G28" s="30">
        <f t="shared" si="0"/>
        <v>0</v>
      </c>
      <c r="H28" s="26" t="str">
        <f t="shared" si="1"/>
        <v/>
      </c>
      <c r="I28" s="28" t="str">
        <f t="shared" si="2"/>
        <v/>
      </c>
    </row>
    <row r="29" spans="1:9" x14ac:dyDescent="0.2">
      <c r="A29" s="1">
        <f t="shared" si="3"/>
        <v>40805</v>
      </c>
      <c r="B29" s="18"/>
      <c r="C29" s="18"/>
      <c r="D29" s="18"/>
      <c r="E29" s="19">
        <f t="shared" si="4"/>
        <v>0</v>
      </c>
      <c r="F29" s="17"/>
      <c r="G29" s="30">
        <f t="shared" si="0"/>
        <v>0.32291666666666669</v>
      </c>
      <c r="H29" s="26">
        <f t="shared" si="1"/>
        <v>-7.75</v>
      </c>
      <c r="I29" s="28" t="str">
        <f t="shared" si="2"/>
        <v>- 07:45</v>
      </c>
    </row>
    <row r="30" spans="1:9" x14ac:dyDescent="0.2">
      <c r="A30" s="1">
        <f t="shared" si="3"/>
        <v>40806</v>
      </c>
      <c r="B30" s="18"/>
      <c r="C30" s="18"/>
      <c r="D30" s="18"/>
      <c r="E30" s="19">
        <f t="shared" si="4"/>
        <v>0</v>
      </c>
      <c r="F30" s="17"/>
      <c r="G30" s="30">
        <f t="shared" si="0"/>
        <v>0.32291666666666669</v>
      </c>
      <c r="H30" s="26">
        <f t="shared" si="1"/>
        <v>-7.75</v>
      </c>
      <c r="I30" s="28" t="str">
        <f t="shared" si="2"/>
        <v>- 07:45</v>
      </c>
    </row>
    <row r="31" spans="1:9" x14ac:dyDescent="0.2">
      <c r="A31" s="1">
        <f t="shared" si="3"/>
        <v>40807</v>
      </c>
      <c r="B31" s="18"/>
      <c r="C31" s="18"/>
      <c r="D31" s="18"/>
      <c r="E31" s="19">
        <f t="shared" si="4"/>
        <v>0</v>
      </c>
      <c r="F31" s="17"/>
      <c r="G31" s="30">
        <f t="shared" si="0"/>
        <v>0.32291666666666669</v>
      </c>
      <c r="H31" s="26">
        <f t="shared" si="1"/>
        <v>-7.75</v>
      </c>
      <c r="I31" s="28" t="str">
        <f t="shared" si="2"/>
        <v>- 07:45</v>
      </c>
    </row>
    <row r="32" spans="1:9" x14ac:dyDescent="0.2">
      <c r="A32" s="1">
        <f t="shared" si="3"/>
        <v>40808</v>
      </c>
      <c r="B32" s="18"/>
      <c r="C32" s="18"/>
      <c r="D32" s="18"/>
      <c r="E32" s="19">
        <f t="shared" si="4"/>
        <v>0</v>
      </c>
      <c r="F32" s="17"/>
      <c r="G32" s="30">
        <f t="shared" si="0"/>
        <v>0.32291666666666669</v>
      </c>
      <c r="H32" s="26">
        <f t="shared" si="1"/>
        <v>-7.75</v>
      </c>
      <c r="I32" s="28" t="str">
        <f t="shared" si="2"/>
        <v>- 07:45</v>
      </c>
    </row>
    <row r="33" spans="1:9" x14ac:dyDescent="0.2">
      <c r="A33" s="1">
        <f t="shared" si="3"/>
        <v>40809</v>
      </c>
      <c r="B33" s="18"/>
      <c r="C33" s="18"/>
      <c r="D33" s="18"/>
      <c r="E33" s="19">
        <f t="shared" si="4"/>
        <v>0</v>
      </c>
      <c r="F33" s="17"/>
      <c r="G33" s="30">
        <f t="shared" si="0"/>
        <v>0.32291666666666669</v>
      </c>
      <c r="H33" s="26">
        <f t="shared" si="1"/>
        <v>-7.75</v>
      </c>
      <c r="I33" s="28" t="str">
        <f t="shared" si="2"/>
        <v>- 07:45</v>
      </c>
    </row>
    <row r="34" spans="1:9" x14ac:dyDescent="0.2">
      <c r="A34" s="1">
        <f t="shared" si="3"/>
        <v>40810</v>
      </c>
      <c r="B34" s="18"/>
      <c r="C34" s="18"/>
      <c r="D34" s="18"/>
      <c r="E34" s="19">
        <f t="shared" si="4"/>
        <v>0</v>
      </c>
      <c r="F34" s="17"/>
      <c r="G34" s="30">
        <f t="shared" si="0"/>
        <v>0</v>
      </c>
      <c r="H34" s="26" t="str">
        <f t="shared" si="1"/>
        <v/>
      </c>
      <c r="I34" s="28" t="str">
        <f t="shared" si="2"/>
        <v/>
      </c>
    </row>
    <row r="35" spans="1:9" x14ac:dyDescent="0.2">
      <c r="A35" s="1">
        <f t="shared" si="3"/>
        <v>40811</v>
      </c>
      <c r="B35" s="18"/>
      <c r="C35" s="18"/>
      <c r="D35" s="18"/>
      <c r="E35" s="19">
        <f t="shared" si="4"/>
        <v>0</v>
      </c>
      <c r="F35" s="17"/>
      <c r="G35" s="30">
        <f t="shared" si="0"/>
        <v>0</v>
      </c>
      <c r="H35" s="26" t="str">
        <f t="shared" si="1"/>
        <v/>
      </c>
      <c r="I35" s="28" t="str">
        <f t="shared" si="2"/>
        <v/>
      </c>
    </row>
    <row r="36" spans="1:9" x14ac:dyDescent="0.2">
      <c r="A36" s="1">
        <f t="shared" si="3"/>
        <v>40812</v>
      </c>
      <c r="B36" s="18"/>
      <c r="C36" s="18"/>
      <c r="D36" s="18"/>
      <c r="E36" s="19">
        <f t="shared" si="4"/>
        <v>0</v>
      </c>
      <c r="F36" s="17"/>
      <c r="G36" s="30">
        <f t="shared" si="0"/>
        <v>0.32291666666666669</v>
      </c>
      <c r="H36" s="26">
        <f t="shared" si="1"/>
        <v>-7.75</v>
      </c>
      <c r="I36" s="28" t="str">
        <f t="shared" si="2"/>
        <v>- 07:45</v>
      </c>
    </row>
    <row r="37" spans="1:9" x14ac:dyDescent="0.2">
      <c r="A37" s="1">
        <f t="shared" si="3"/>
        <v>40813</v>
      </c>
      <c r="B37" s="18"/>
      <c r="C37" s="18"/>
      <c r="D37" s="18"/>
      <c r="E37" s="19">
        <f t="shared" si="4"/>
        <v>0</v>
      </c>
      <c r="F37" s="17"/>
      <c r="G37" s="30">
        <f t="shared" si="0"/>
        <v>0.32291666666666669</v>
      </c>
      <c r="H37" s="26">
        <f t="shared" si="1"/>
        <v>-7.75</v>
      </c>
      <c r="I37" s="28" t="str">
        <f t="shared" si="2"/>
        <v>- 07:45</v>
      </c>
    </row>
    <row r="38" spans="1:9" x14ac:dyDescent="0.2">
      <c r="A38" s="1">
        <f t="shared" si="3"/>
        <v>40814</v>
      </c>
      <c r="B38" s="18"/>
      <c r="C38" s="18"/>
      <c r="D38" s="18"/>
      <c r="E38" s="19">
        <f t="shared" si="4"/>
        <v>0</v>
      </c>
      <c r="F38" s="17"/>
      <c r="G38" s="30">
        <f t="shared" si="0"/>
        <v>0.32291666666666669</v>
      </c>
      <c r="H38" s="26">
        <f t="shared" si="1"/>
        <v>-7.75</v>
      </c>
      <c r="I38" s="28" t="str">
        <f t="shared" si="2"/>
        <v>- 07:45</v>
      </c>
    </row>
    <row r="39" spans="1:9" x14ac:dyDescent="0.2">
      <c r="A39" s="31">
        <f>IF(MONTH($A$38+ROW()-38)=MONTH($B$2),$A$38+ROW()-38,0)</f>
        <v>40815</v>
      </c>
      <c r="B39" s="18"/>
      <c r="C39" s="18"/>
      <c r="D39" s="18"/>
      <c r="E39" s="19">
        <f t="shared" si="4"/>
        <v>0</v>
      </c>
      <c r="F39" s="17"/>
      <c r="G39" s="30">
        <f t="shared" si="0"/>
        <v>0.32291666666666669</v>
      </c>
      <c r="H39" s="26">
        <f t="shared" si="1"/>
        <v>-7.75</v>
      </c>
      <c r="I39" s="28" t="str">
        <f t="shared" si="2"/>
        <v>- 07:45</v>
      </c>
    </row>
    <row r="40" spans="1:9" x14ac:dyDescent="0.2">
      <c r="A40" s="31">
        <f t="shared" ref="A40:A41" si="5">IF(MONTH($A$38+ROW()-38)=MONTH($B$2),$A$38+ROW()-38,0)</f>
        <v>40816</v>
      </c>
      <c r="B40" s="18"/>
      <c r="C40" s="18"/>
      <c r="D40" s="18"/>
      <c r="E40" s="19">
        <f t="shared" si="4"/>
        <v>0</v>
      </c>
      <c r="F40" s="17"/>
      <c r="G40" s="30">
        <f t="shared" si="0"/>
        <v>0.32291666666666669</v>
      </c>
      <c r="H40" s="26">
        <f t="shared" si="1"/>
        <v>-7.75</v>
      </c>
      <c r="I40" s="28" t="str">
        <f t="shared" si="2"/>
        <v>- 07:45</v>
      </c>
    </row>
    <row r="41" spans="1:9" x14ac:dyDescent="0.2">
      <c r="A41" s="31">
        <f t="shared" si="5"/>
        <v>0</v>
      </c>
      <c r="B41" s="18"/>
      <c r="C41" s="18"/>
      <c r="D41" s="18"/>
      <c r="E41" s="19">
        <f t="shared" si="4"/>
        <v>0</v>
      </c>
      <c r="F41" s="17"/>
      <c r="G41" s="30">
        <f t="shared" si="0"/>
        <v>0</v>
      </c>
      <c r="H41" s="26" t="str">
        <f t="shared" si="1"/>
        <v/>
      </c>
      <c r="I41" s="28" t="str">
        <f t="shared" si="2"/>
        <v/>
      </c>
    </row>
    <row r="42" spans="1:9" ht="13.5" thickBot="1" x14ac:dyDescent="0.25">
      <c r="A42" s="11" t="s">
        <v>23</v>
      </c>
      <c r="B42" s="10"/>
      <c r="C42" s="10"/>
      <c r="D42" s="10"/>
      <c r="E42" s="20">
        <f>SUM(E11:E17)</f>
        <v>1.6847222222222222</v>
      </c>
      <c r="F42" s="10"/>
      <c r="G42" s="10"/>
      <c r="H42" s="27">
        <f>SUM(H11:H41)</f>
        <v>-91.316666666666663</v>
      </c>
      <c r="I42" s="29" t="str">
        <f t="shared" ref="I42" si="6">IF(H42&lt;0,"- ",IF(H42=0,"+/- ","+ "))&amp;TEXT(TRUNC(ABS(H42),0),"00:")&amp;TEXT(MOD(ABS(H42),1)*60,"00")</f>
        <v>- 91:19</v>
      </c>
    </row>
    <row r="43" spans="1:9" ht="13.5" thickTop="1" x14ac:dyDescent="0.2">
      <c r="H43" s="25"/>
    </row>
    <row r="44" spans="1:9" x14ac:dyDescent="0.2">
      <c r="A44" t="s">
        <v>11</v>
      </c>
      <c r="B44" s="12">
        <f>COUNTIF($F$11:$F$41,"K")</f>
        <v>1</v>
      </c>
      <c r="C44" s="38" t="s">
        <v>29</v>
      </c>
      <c r="H44" s="25"/>
    </row>
    <row r="45" spans="1:9" x14ac:dyDescent="0.2">
      <c r="A45" t="s">
        <v>12</v>
      </c>
      <c r="B45" s="12">
        <f>COUNTIF($F$11:$F$41,"U")</f>
        <v>9</v>
      </c>
      <c r="C45" s="39"/>
      <c r="H45" s="25"/>
    </row>
    <row r="46" spans="1:9" x14ac:dyDescent="0.2">
      <c r="A46" t="s">
        <v>13</v>
      </c>
      <c r="B46" s="12">
        <f>COUNTIF($F$11:$F$41,"E")</f>
        <v>0</v>
      </c>
      <c r="H46" s="25"/>
    </row>
    <row r="47" spans="1:9" x14ac:dyDescent="0.2">
      <c r="A47" t="s">
        <v>14</v>
      </c>
      <c r="B47" s="12">
        <f>COUNTIF($F$11:$F$41,"D")</f>
        <v>1</v>
      </c>
    </row>
    <row r="48" spans="1:9" x14ac:dyDescent="0.2">
      <c r="A48" t="s">
        <v>15</v>
      </c>
      <c r="B48" s="12">
        <f>COUNTIF($F$11:$F$41,"X")</f>
        <v>0</v>
      </c>
    </row>
  </sheetData>
  <mergeCells count="2">
    <mergeCell ref="B9:C9"/>
    <mergeCell ref="H9:I9"/>
  </mergeCells>
  <phoneticPr fontId="4" type="noConversion"/>
  <conditionalFormatting sqref="B44:B48">
    <cfRule type="cellIs" dxfId="124" priority="12" stopIfTrue="1" operator="greaterThan">
      <formula>0</formula>
    </cfRule>
  </conditionalFormatting>
  <conditionalFormatting sqref="I11:I42">
    <cfRule type="expression" dxfId="123" priority="14" stopIfTrue="1">
      <formula>H11&lt;0</formula>
    </cfRule>
    <cfRule type="expression" dxfId="122" priority="15" stopIfTrue="1">
      <formula>H11&gt;0</formula>
    </cfRule>
    <cfRule type="expression" dxfId="121" priority="16" stopIfTrue="1">
      <formula>H11=0</formula>
    </cfRule>
  </conditionalFormatting>
  <conditionalFormatting sqref="I11:I41">
    <cfRule type="expression" dxfId="120" priority="9" stopIfTrue="1">
      <formula>H11&lt;0</formula>
    </cfRule>
    <cfRule type="expression" dxfId="119" priority="10" stopIfTrue="1">
      <formula>H11&gt;0</formula>
    </cfRule>
    <cfRule type="expression" dxfId="118" priority="11" stopIfTrue="1">
      <formula>H11=0</formula>
    </cfRule>
  </conditionalFormatting>
  <conditionalFormatting sqref="I11:I41">
    <cfRule type="expression" dxfId="117" priority="6" stopIfTrue="1">
      <formula>H11&lt;0</formula>
    </cfRule>
    <cfRule type="expression" dxfId="116" priority="7" stopIfTrue="1">
      <formula>H11&gt;0</formula>
    </cfRule>
    <cfRule type="expression" dxfId="115" priority="8" stopIfTrue="1">
      <formula>H11=0</formula>
    </cfRule>
  </conditionalFormatting>
  <conditionalFormatting sqref="I11:I41">
    <cfRule type="expression" dxfId="114" priority="3" stopIfTrue="1">
      <formula>H11&lt;0</formula>
    </cfRule>
    <cfRule type="expression" dxfId="113" priority="4" stopIfTrue="1">
      <formula>H11&gt;0</formula>
    </cfRule>
    <cfRule type="expression" dxfId="112" priority="5" stopIfTrue="1">
      <formula>H11=0</formula>
    </cfRule>
  </conditionalFormatting>
  <conditionalFormatting sqref="A11:I41">
    <cfRule type="expression" dxfId="111" priority="1">
      <formula>WEEKDAY($A11,2)=7</formula>
    </cfRule>
    <cfRule type="expression" dxfId="110" priority="2">
      <formula>WEEKDAY($A11,2)=6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workbookViewId="0">
      <selection activeCell="B2" sqref="B2"/>
    </sheetView>
  </sheetViews>
  <sheetFormatPr baseColWidth="10" defaultRowHeight="12.75" x14ac:dyDescent="0.2"/>
  <cols>
    <col min="1" max="1" width="30.7109375" customWidth="1"/>
    <col min="6" max="6" width="12.7109375" customWidth="1"/>
    <col min="8" max="8" width="11.7109375" bestFit="1" customWidth="1"/>
    <col min="9" max="9" width="11.42578125" style="28"/>
  </cols>
  <sheetData>
    <row r="1" spans="1:9" ht="27.75" customHeight="1" thickBot="1" x14ac:dyDescent="0.25">
      <c r="A1" s="2" t="s">
        <v>22</v>
      </c>
    </row>
    <row r="2" spans="1:9" ht="14.25" thickTop="1" thickBot="1" x14ac:dyDescent="0.25">
      <c r="A2" s="3" t="s">
        <v>24</v>
      </c>
      <c r="B2" s="14">
        <v>40799</v>
      </c>
      <c r="C2" s="3" t="str">
        <f>IF( ISNUMBER(B2)," (= KW "&amp; TRUNC((A11-DATE(YEAR(A11+3-MOD(A11-2,7)),1,MOD(A11-2,7)-9))/7)&amp;" / " &amp; YEAR($B$2)&amp;")"&amp;"  bis  KW "&amp; TRUNC((MAX(A11:A41)-DATE(YEAR(MAX(A11:A41)+3-MOD(MAX(A11:A41)-2,7)),1,MOD(MAX(A11:A41)-2,7)-9))/7),"")</f>
        <v xml:space="preserve"> (= KW 35 / 2011)  bis  KW 39</v>
      </c>
    </row>
    <row r="3" spans="1:9" ht="13.5" thickTop="1" x14ac:dyDescent="0.2">
      <c r="A3" s="3"/>
      <c r="B3" s="5"/>
      <c r="C3" s="3"/>
    </row>
    <row r="4" spans="1:9" x14ac:dyDescent="0.2">
      <c r="A4" s="7" t="s">
        <v>0</v>
      </c>
      <c r="B4" s="15" t="s">
        <v>9</v>
      </c>
      <c r="C4" s="13"/>
      <c r="D4" s="13"/>
    </row>
    <row r="5" spans="1:9" ht="13.5" thickBot="1" x14ac:dyDescent="0.25">
      <c r="A5" s="7" t="s">
        <v>1</v>
      </c>
      <c r="C5" s="4"/>
    </row>
    <row r="6" spans="1:9" ht="14.25" thickTop="1" thickBot="1" x14ac:dyDescent="0.25">
      <c r="A6" s="7" t="s">
        <v>8</v>
      </c>
      <c r="B6" s="21">
        <v>0.32291666666666669</v>
      </c>
      <c r="C6" s="4"/>
    </row>
    <row r="7" spans="1:9" ht="14.25" thickTop="1" thickBot="1" x14ac:dyDescent="0.25">
      <c r="A7" s="7" t="s">
        <v>16</v>
      </c>
      <c r="B7" s="22">
        <v>10.25</v>
      </c>
      <c r="C7" s="33"/>
      <c r="D7" s="34" t="s">
        <v>25</v>
      </c>
      <c r="E7" s="35">
        <f>E42*24*B7</f>
        <v>414.44166666666672</v>
      </c>
    </row>
    <row r="8" spans="1:9" ht="13.5" thickTop="1" x14ac:dyDescent="0.2">
      <c r="C8" s="4"/>
    </row>
    <row r="9" spans="1:9" x14ac:dyDescent="0.2">
      <c r="A9" s="9"/>
      <c r="B9" s="36" t="s">
        <v>7</v>
      </c>
      <c r="C9" s="37"/>
      <c r="F9" s="4" t="s">
        <v>17</v>
      </c>
      <c r="H9" s="36" t="s">
        <v>19</v>
      </c>
      <c r="I9" s="36"/>
    </row>
    <row r="10" spans="1:9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10</v>
      </c>
      <c r="G10" s="8" t="s">
        <v>18</v>
      </c>
      <c r="H10" s="8" t="s">
        <v>20</v>
      </c>
      <c r="I10" s="8" t="s">
        <v>21</v>
      </c>
    </row>
    <row r="11" spans="1:9" x14ac:dyDescent="0.2">
      <c r="A11" s="1">
        <f>DATE(YEAR(B2),MONTH(B2),1)</f>
        <v>40787</v>
      </c>
      <c r="B11" s="16">
        <v>0.33333333333333331</v>
      </c>
      <c r="C11" s="16">
        <v>0.70833333333333337</v>
      </c>
      <c r="D11" s="16">
        <v>2.0833333333333332E-2</v>
      </c>
      <c r="E11" s="19">
        <f>IF(AND(ISNUMBER(B11),ISNUMBER(C11)),C11-B11-D11+(C11&lt;B11),IF(AND(WEEKDAY(A11,2)&lt;6,OR(F11="K",F11="U",F11="E",F11="D")),$B$6,0))</f>
        <v>0.35416666666666674</v>
      </c>
      <c r="F11" s="32" t="s">
        <v>27</v>
      </c>
      <c r="G11" s="30">
        <f t="shared" ref="G11:G41" si="0">IF(WEEKDAY(A11,2)&lt;6,$B$6,0)</f>
        <v>0.32291666666666669</v>
      </c>
      <c r="H11" s="26">
        <f t="shared" ref="H11:H41" si="1">IF((G11=0),"",IF(G11=E11,0,(E11-G11)*24))</f>
        <v>0.75000000000000133</v>
      </c>
      <c r="I11" s="28" t="str">
        <f t="shared" ref="I11:I41" si="2">IF(G11&gt;0,IF(H11&lt;0,"- ",IF(H11=0,"+/- ","+ "))&amp;TEXT(TRUNC(ABS(H11),0),"00:")&amp;TEXT(MOD(ABS(H11),1)*60,"00"),"")</f>
        <v>+ 00:45</v>
      </c>
    </row>
    <row r="12" spans="1:9" x14ac:dyDescent="0.2">
      <c r="A12" s="1">
        <f t="shared" ref="A12:A38" si="3">A11+1</f>
        <v>40788</v>
      </c>
      <c r="B12" s="16">
        <v>0.32291666666666669</v>
      </c>
      <c r="C12" s="16">
        <v>0.63194444444444442</v>
      </c>
      <c r="D12" s="16">
        <v>1.0416666666666666E-2</v>
      </c>
      <c r="E12" s="19">
        <f t="shared" ref="E12:E41" si="4">IF(AND(ISNUMBER(B12),ISNUMBER(C12)),C12-B12-D12+(C12&lt;B12),IF(AND(WEEKDAY(A12,2)&lt;6,OR(F12="K",F12="U",F12="E",F12="D")),$B$6,0))</f>
        <v>0.29861111111111105</v>
      </c>
      <c r="F12" s="32" t="s">
        <v>26</v>
      </c>
      <c r="G12" s="30">
        <f t="shared" si="0"/>
        <v>0.32291666666666669</v>
      </c>
      <c r="H12" s="26">
        <f t="shared" si="1"/>
        <v>-0.58333333333333526</v>
      </c>
      <c r="I12" s="28" t="str">
        <f t="shared" si="2"/>
        <v>- 00:35</v>
      </c>
    </row>
    <row r="13" spans="1:9" x14ac:dyDescent="0.2">
      <c r="A13" s="1">
        <f t="shared" si="3"/>
        <v>40789</v>
      </c>
      <c r="B13" s="16"/>
      <c r="C13" s="16"/>
      <c r="D13" s="16"/>
      <c r="E13" s="19">
        <f t="shared" si="4"/>
        <v>0</v>
      </c>
      <c r="F13" s="17"/>
      <c r="G13" s="30">
        <f t="shared" si="0"/>
        <v>0</v>
      </c>
      <c r="H13" s="26" t="str">
        <f t="shared" si="1"/>
        <v/>
      </c>
      <c r="I13" s="28" t="str">
        <f t="shared" si="2"/>
        <v/>
      </c>
    </row>
    <row r="14" spans="1:9" x14ac:dyDescent="0.2">
      <c r="A14" s="1">
        <f t="shared" si="3"/>
        <v>40790</v>
      </c>
      <c r="B14" s="16"/>
      <c r="C14" s="16"/>
      <c r="D14" s="16"/>
      <c r="E14" s="19">
        <f t="shared" si="4"/>
        <v>0</v>
      </c>
      <c r="F14" s="17"/>
      <c r="G14" s="30">
        <f t="shared" si="0"/>
        <v>0</v>
      </c>
      <c r="H14" s="26" t="str">
        <f t="shared" si="1"/>
        <v/>
      </c>
      <c r="I14" s="28" t="str">
        <f t="shared" si="2"/>
        <v/>
      </c>
    </row>
    <row r="15" spans="1:9" x14ac:dyDescent="0.2">
      <c r="A15" s="1">
        <f t="shared" si="3"/>
        <v>40791</v>
      </c>
      <c r="B15" s="16">
        <v>0.34375</v>
      </c>
      <c r="C15" s="16">
        <v>0.72430555555555554</v>
      </c>
      <c r="D15" s="16"/>
      <c r="E15" s="19">
        <f t="shared" si="4"/>
        <v>0.38055555555555554</v>
      </c>
      <c r="F15" s="17"/>
      <c r="G15" s="30">
        <f t="shared" si="0"/>
        <v>0.32291666666666669</v>
      </c>
      <c r="H15" s="26">
        <f t="shared" si="1"/>
        <v>1.3833333333333324</v>
      </c>
      <c r="I15" s="28" t="str">
        <f t="shared" si="2"/>
        <v>+ 01:23</v>
      </c>
    </row>
    <row r="16" spans="1:9" x14ac:dyDescent="0.2">
      <c r="A16" s="1">
        <f t="shared" si="3"/>
        <v>40792</v>
      </c>
      <c r="B16" s="16">
        <v>0.37638888888888888</v>
      </c>
      <c r="C16" s="16">
        <v>0.70486111111111116</v>
      </c>
      <c r="D16" s="16"/>
      <c r="E16" s="19">
        <f t="shared" si="4"/>
        <v>0.32847222222222228</v>
      </c>
      <c r="F16" s="17"/>
      <c r="G16" s="30">
        <f t="shared" si="0"/>
        <v>0.32291666666666669</v>
      </c>
      <c r="H16" s="26">
        <f t="shared" si="1"/>
        <v>0.13333333333333419</v>
      </c>
      <c r="I16" s="28" t="str">
        <f t="shared" si="2"/>
        <v>+ 00:08</v>
      </c>
    </row>
    <row r="17" spans="1:9" x14ac:dyDescent="0.2">
      <c r="A17" s="1">
        <f t="shared" si="3"/>
        <v>40793</v>
      </c>
      <c r="B17" s="16">
        <v>0.29166666666666669</v>
      </c>
      <c r="C17" s="16">
        <v>0.65625</v>
      </c>
      <c r="D17" s="16">
        <v>4.1666666666666664E-2</v>
      </c>
      <c r="E17" s="19">
        <f t="shared" si="4"/>
        <v>0.32291666666666663</v>
      </c>
      <c r="F17" s="17"/>
      <c r="G17" s="30">
        <f t="shared" si="0"/>
        <v>0.32291666666666669</v>
      </c>
      <c r="H17" s="26">
        <f t="shared" si="1"/>
        <v>0</v>
      </c>
      <c r="I17" s="28" t="str">
        <f t="shared" si="2"/>
        <v>+/- 00:00</v>
      </c>
    </row>
    <row r="18" spans="1:9" x14ac:dyDescent="0.2">
      <c r="A18" s="1">
        <f t="shared" si="3"/>
        <v>40794</v>
      </c>
      <c r="B18" s="18"/>
      <c r="C18" s="18"/>
      <c r="D18" s="18"/>
      <c r="E18" s="19">
        <f t="shared" si="4"/>
        <v>0</v>
      </c>
      <c r="F18" s="32"/>
      <c r="G18" s="30">
        <f t="shared" si="0"/>
        <v>0.32291666666666669</v>
      </c>
      <c r="H18" s="26">
        <f t="shared" si="1"/>
        <v>-7.75</v>
      </c>
      <c r="I18" s="28" t="str">
        <f t="shared" si="2"/>
        <v>- 07:45</v>
      </c>
    </row>
    <row r="19" spans="1:9" x14ac:dyDescent="0.2">
      <c r="A19" s="1">
        <f t="shared" si="3"/>
        <v>40795</v>
      </c>
      <c r="B19" s="18"/>
      <c r="C19" s="18"/>
      <c r="D19" s="18"/>
      <c r="E19" s="19">
        <f t="shared" si="4"/>
        <v>0</v>
      </c>
      <c r="F19" s="17"/>
      <c r="G19" s="30">
        <f t="shared" si="0"/>
        <v>0.32291666666666669</v>
      </c>
      <c r="H19" s="26">
        <f t="shared" si="1"/>
        <v>-7.75</v>
      </c>
      <c r="I19" s="28" t="str">
        <f t="shared" si="2"/>
        <v>- 07:45</v>
      </c>
    </row>
    <row r="20" spans="1:9" x14ac:dyDescent="0.2">
      <c r="A20" s="1">
        <f t="shared" si="3"/>
        <v>40796</v>
      </c>
      <c r="B20" s="18"/>
      <c r="C20" s="18"/>
      <c r="D20" s="18"/>
      <c r="E20" s="19">
        <f t="shared" si="4"/>
        <v>0</v>
      </c>
      <c r="F20" s="32" t="s">
        <v>28</v>
      </c>
      <c r="G20" s="30">
        <f t="shared" si="0"/>
        <v>0</v>
      </c>
      <c r="H20" s="26" t="str">
        <f t="shared" si="1"/>
        <v/>
      </c>
      <c r="I20" s="28" t="str">
        <f t="shared" si="2"/>
        <v/>
      </c>
    </row>
    <row r="21" spans="1:9" x14ac:dyDescent="0.2">
      <c r="A21" s="1">
        <f t="shared" si="3"/>
        <v>40797</v>
      </c>
      <c r="B21" s="18"/>
      <c r="C21" s="18"/>
      <c r="D21" s="18"/>
      <c r="E21" s="19">
        <f t="shared" si="4"/>
        <v>0</v>
      </c>
      <c r="F21" s="32" t="s">
        <v>28</v>
      </c>
      <c r="G21" s="30">
        <f t="shared" si="0"/>
        <v>0</v>
      </c>
      <c r="H21" s="26" t="str">
        <f t="shared" si="1"/>
        <v/>
      </c>
      <c r="I21" s="28" t="str">
        <f t="shared" si="2"/>
        <v/>
      </c>
    </row>
    <row r="22" spans="1:9" x14ac:dyDescent="0.2">
      <c r="A22" s="1">
        <f t="shared" si="3"/>
        <v>40798</v>
      </c>
      <c r="B22" s="18"/>
      <c r="C22" s="18"/>
      <c r="D22" s="18"/>
      <c r="E22" s="19">
        <f t="shared" si="4"/>
        <v>0.32291666666666669</v>
      </c>
      <c r="F22" s="32" t="s">
        <v>28</v>
      </c>
      <c r="G22" s="30">
        <f t="shared" si="0"/>
        <v>0.32291666666666669</v>
      </c>
      <c r="H22" s="26">
        <f t="shared" si="1"/>
        <v>0</v>
      </c>
      <c r="I22" s="28" t="str">
        <f t="shared" si="2"/>
        <v>+/- 00:00</v>
      </c>
    </row>
    <row r="23" spans="1:9" x14ac:dyDescent="0.2">
      <c r="A23" s="1">
        <f t="shared" si="3"/>
        <v>40799</v>
      </c>
      <c r="B23" s="18"/>
      <c r="C23" s="18"/>
      <c r="D23" s="18"/>
      <c r="E23" s="19">
        <f t="shared" si="4"/>
        <v>0.32291666666666669</v>
      </c>
      <c r="F23" s="32" t="s">
        <v>28</v>
      </c>
      <c r="G23" s="30">
        <f t="shared" si="0"/>
        <v>0.32291666666666669</v>
      </c>
      <c r="H23" s="26">
        <f t="shared" si="1"/>
        <v>0</v>
      </c>
      <c r="I23" s="28" t="str">
        <f t="shared" si="2"/>
        <v>+/- 00:00</v>
      </c>
    </row>
    <row r="24" spans="1:9" x14ac:dyDescent="0.2">
      <c r="A24" s="1">
        <f t="shared" si="3"/>
        <v>40800</v>
      </c>
      <c r="B24" s="18"/>
      <c r="C24" s="18"/>
      <c r="D24" s="18"/>
      <c r="E24" s="19">
        <f t="shared" si="4"/>
        <v>0.32291666666666669</v>
      </c>
      <c r="F24" s="32" t="s">
        <v>28</v>
      </c>
      <c r="G24" s="30">
        <f t="shared" si="0"/>
        <v>0.32291666666666669</v>
      </c>
      <c r="H24" s="26">
        <f t="shared" si="1"/>
        <v>0</v>
      </c>
      <c r="I24" s="28" t="str">
        <f t="shared" si="2"/>
        <v>+/- 00:00</v>
      </c>
    </row>
    <row r="25" spans="1:9" x14ac:dyDescent="0.2">
      <c r="A25" s="1">
        <f t="shared" si="3"/>
        <v>40801</v>
      </c>
      <c r="B25" s="18"/>
      <c r="C25" s="18"/>
      <c r="D25" s="18"/>
      <c r="E25" s="19">
        <f t="shared" si="4"/>
        <v>0.32291666666666669</v>
      </c>
      <c r="F25" s="32" t="s">
        <v>28</v>
      </c>
      <c r="G25" s="30">
        <f t="shared" si="0"/>
        <v>0.32291666666666669</v>
      </c>
      <c r="H25" s="26">
        <f t="shared" si="1"/>
        <v>0</v>
      </c>
      <c r="I25" s="28" t="str">
        <f t="shared" si="2"/>
        <v>+/- 00:00</v>
      </c>
    </row>
    <row r="26" spans="1:9" x14ac:dyDescent="0.2">
      <c r="A26" s="1">
        <f t="shared" si="3"/>
        <v>40802</v>
      </c>
      <c r="B26" s="18"/>
      <c r="C26" s="18"/>
      <c r="D26" s="18"/>
      <c r="E26" s="19">
        <f t="shared" si="4"/>
        <v>0.32291666666666669</v>
      </c>
      <c r="F26" s="32" t="s">
        <v>28</v>
      </c>
      <c r="G26" s="30">
        <f t="shared" si="0"/>
        <v>0.32291666666666669</v>
      </c>
      <c r="H26" s="26">
        <f t="shared" si="1"/>
        <v>0</v>
      </c>
      <c r="I26" s="28" t="str">
        <f t="shared" si="2"/>
        <v>+/- 00:00</v>
      </c>
    </row>
    <row r="27" spans="1:9" x14ac:dyDescent="0.2">
      <c r="A27" s="1">
        <f t="shared" si="3"/>
        <v>40803</v>
      </c>
      <c r="B27" s="18"/>
      <c r="C27" s="18"/>
      <c r="D27" s="18"/>
      <c r="E27" s="19">
        <f t="shared" si="4"/>
        <v>0</v>
      </c>
      <c r="F27" s="32" t="s">
        <v>28</v>
      </c>
      <c r="G27" s="30">
        <f t="shared" si="0"/>
        <v>0</v>
      </c>
      <c r="H27" s="26" t="str">
        <f t="shared" si="1"/>
        <v/>
      </c>
      <c r="I27" s="28" t="str">
        <f t="shared" si="2"/>
        <v/>
      </c>
    </row>
    <row r="28" spans="1:9" x14ac:dyDescent="0.2">
      <c r="A28" s="1">
        <f t="shared" si="3"/>
        <v>40804</v>
      </c>
      <c r="B28" s="18"/>
      <c r="C28" s="18"/>
      <c r="D28" s="18"/>
      <c r="E28" s="19">
        <f t="shared" si="4"/>
        <v>0</v>
      </c>
      <c r="F28" s="32" t="s">
        <v>28</v>
      </c>
      <c r="G28" s="30">
        <f t="shared" si="0"/>
        <v>0</v>
      </c>
      <c r="H28" s="26" t="str">
        <f t="shared" si="1"/>
        <v/>
      </c>
      <c r="I28" s="28" t="str">
        <f t="shared" si="2"/>
        <v/>
      </c>
    </row>
    <row r="29" spans="1:9" x14ac:dyDescent="0.2">
      <c r="A29" s="1">
        <f t="shared" si="3"/>
        <v>40805</v>
      </c>
      <c r="B29" s="18"/>
      <c r="C29" s="18"/>
      <c r="D29" s="18"/>
      <c r="E29" s="19">
        <f t="shared" si="4"/>
        <v>0</v>
      </c>
      <c r="F29" s="17"/>
      <c r="G29" s="30">
        <f t="shared" si="0"/>
        <v>0.32291666666666669</v>
      </c>
      <c r="H29" s="26">
        <f t="shared" si="1"/>
        <v>-7.75</v>
      </c>
      <c r="I29" s="28" t="str">
        <f t="shared" si="2"/>
        <v>- 07:45</v>
      </c>
    </row>
    <row r="30" spans="1:9" x14ac:dyDescent="0.2">
      <c r="A30" s="1">
        <f t="shared" si="3"/>
        <v>40806</v>
      </c>
      <c r="B30" s="18"/>
      <c r="C30" s="18"/>
      <c r="D30" s="18"/>
      <c r="E30" s="19">
        <f t="shared" si="4"/>
        <v>0</v>
      </c>
      <c r="F30" s="17"/>
      <c r="G30" s="30">
        <f t="shared" si="0"/>
        <v>0.32291666666666669</v>
      </c>
      <c r="H30" s="26">
        <f t="shared" si="1"/>
        <v>-7.75</v>
      </c>
      <c r="I30" s="28" t="str">
        <f t="shared" si="2"/>
        <v>- 07:45</v>
      </c>
    </row>
    <row r="31" spans="1:9" x14ac:dyDescent="0.2">
      <c r="A31" s="1">
        <f t="shared" si="3"/>
        <v>40807</v>
      </c>
      <c r="B31" s="18"/>
      <c r="C31" s="18"/>
      <c r="D31" s="18"/>
      <c r="E31" s="19">
        <f t="shared" si="4"/>
        <v>0</v>
      </c>
      <c r="F31" s="17"/>
      <c r="G31" s="30">
        <f t="shared" si="0"/>
        <v>0.32291666666666669</v>
      </c>
      <c r="H31" s="26">
        <f t="shared" si="1"/>
        <v>-7.75</v>
      </c>
      <c r="I31" s="28" t="str">
        <f t="shared" si="2"/>
        <v>- 07:45</v>
      </c>
    </row>
    <row r="32" spans="1:9" x14ac:dyDescent="0.2">
      <c r="A32" s="1">
        <f t="shared" si="3"/>
        <v>40808</v>
      </c>
      <c r="B32" s="18"/>
      <c r="C32" s="18"/>
      <c r="D32" s="18"/>
      <c r="E32" s="19">
        <f t="shared" si="4"/>
        <v>0</v>
      </c>
      <c r="F32" s="17"/>
      <c r="G32" s="30">
        <f t="shared" si="0"/>
        <v>0.32291666666666669</v>
      </c>
      <c r="H32" s="26">
        <f t="shared" si="1"/>
        <v>-7.75</v>
      </c>
      <c r="I32" s="28" t="str">
        <f t="shared" si="2"/>
        <v>- 07:45</v>
      </c>
    </row>
    <row r="33" spans="1:9" x14ac:dyDescent="0.2">
      <c r="A33" s="1">
        <f t="shared" si="3"/>
        <v>40809</v>
      </c>
      <c r="B33" s="18"/>
      <c r="C33" s="18"/>
      <c r="D33" s="18"/>
      <c r="E33" s="19">
        <f t="shared" si="4"/>
        <v>0</v>
      </c>
      <c r="F33" s="17"/>
      <c r="G33" s="30">
        <f t="shared" si="0"/>
        <v>0.32291666666666669</v>
      </c>
      <c r="H33" s="26">
        <f t="shared" si="1"/>
        <v>-7.75</v>
      </c>
      <c r="I33" s="28" t="str">
        <f t="shared" si="2"/>
        <v>- 07:45</v>
      </c>
    </row>
    <row r="34" spans="1:9" x14ac:dyDescent="0.2">
      <c r="A34" s="1">
        <f t="shared" si="3"/>
        <v>40810</v>
      </c>
      <c r="B34" s="18"/>
      <c r="C34" s="18"/>
      <c r="D34" s="18"/>
      <c r="E34" s="19">
        <f t="shared" si="4"/>
        <v>0</v>
      </c>
      <c r="F34" s="17"/>
      <c r="G34" s="30">
        <f t="shared" si="0"/>
        <v>0</v>
      </c>
      <c r="H34" s="26" t="str">
        <f t="shared" si="1"/>
        <v/>
      </c>
      <c r="I34" s="28" t="str">
        <f t="shared" si="2"/>
        <v/>
      </c>
    </row>
    <row r="35" spans="1:9" x14ac:dyDescent="0.2">
      <c r="A35" s="1">
        <f t="shared" si="3"/>
        <v>40811</v>
      </c>
      <c r="B35" s="18"/>
      <c r="C35" s="18"/>
      <c r="D35" s="18"/>
      <c r="E35" s="19">
        <f t="shared" si="4"/>
        <v>0</v>
      </c>
      <c r="F35" s="17"/>
      <c r="G35" s="30">
        <f t="shared" si="0"/>
        <v>0</v>
      </c>
      <c r="H35" s="26" t="str">
        <f t="shared" si="1"/>
        <v/>
      </c>
      <c r="I35" s="28" t="str">
        <f t="shared" si="2"/>
        <v/>
      </c>
    </row>
    <row r="36" spans="1:9" x14ac:dyDescent="0.2">
      <c r="A36" s="1">
        <f t="shared" si="3"/>
        <v>40812</v>
      </c>
      <c r="B36" s="18"/>
      <c r="C36" s="18"/>
      <c r="D36" s="18"/>
      <c r="E36" s="19">
        <f t="shared" si="4"/>
        <v>0</v>
      </c>
      <c r="F36" s="17"/>
      <c r="G36" s="30">
        <f t="shared" si="0"/>
        <v>0.32291666666666669</v>
      </c>
      <c r="H36" s="26">
        <f t="shared" si="1"/>
        <v>-7.75</v>
      </c>
      <c r="I36" s="28" t="str">
        <f t="shared" si="2"/>
        <v>- 07:45</v>
      </c>
    </row>
    <row r="37" spans="1:9" x14ac:dyDescent="0.2">
      <c r="A37" s="1">
        <f t="shared" si="3"/>
        <v>40813</v>
      </c>
      <c r="B37" s="18"/>
      <c r="C37" s="18"/>
      <c r="D37" s="18"/>
      <c r="E37" s="19">
        <f t="shared" si="4"/>
        <v>0</v>
      </c>
      <c r="F37" s="17"/>
      <c r="G37" s="30">
        <f t="shared" si="0"/>
        <v>0.32291666666666669</v>
      </c>
      <c r="H37" s="26">
        <f t="shared" si="1"/>
        <v>-7.75</v>
      </c>
      <c r="I37" s="28" t="str">
        <f t="shared" si="2"/>
        <v>- 07:45</v>
      </c>
    </row>
    <row r="38" spans="1:9" x14ac:dyDescent="0.2">
      <c r="A38" s="1">
        <f t="shared" si="3"/>
        <v>40814</v>
      </c>
      <c r="B38" s="18"/>
      <c r="C38" s="18"/>
      <c r="D38" s="18"/>
      <c r="E38" s="19">
        <f t="shared" si="4"/>
        <v>0</v>
      </c>
      <c r="F38" s="17"/>
      <c r="G38" s="30">
        <f t="shared" si="0"/>
        <v>0.32291666666666669</v>
      </c>
      <c r="H38" s="26">
        <f t="shared" si="1"/>
        <v>-7.75</v>
      </c>
      <c r="I38" s="28" t="str">
        <f t="shared" si="2"/>
        <v>- 07:45</v>
      </c>
    </row>
    <row r="39" spans="1:9" x14ac:dyDescent="0.2">
      <c r="A39" s="31">
        <f>IF(MONTH($A$38+ROW()-38)=MONTH($B$2),$A$38+ROW()-38,0)</f>
        <v>40815</v>
      </c>
      <c r="B39" s="18"/>
      <c r="C39" s="18"/>
      <c r="D39" s="18"/>
      <c r="E39" s="19">
        <f t="shared" si="4"/>
        <v>0</v>
      </c>
      <c r="F39" s="17"/>
      <c r="G39" s="30">
        <f t="shared" si="0"/>
        <v>0.32291666666666669</v>
      </c>
      <c r="H39" s="26">
        <f t="shared" si="1"/>
        <v>-7.75</v>
      </c>
      <c r="I39" s="28" t="str">
        <f t="shared" si="2"/>
        <v>- 07:45</v>
      </c>
    </row>
    <row r="40" spans="1:9" x14ac:dyDescent="0.2">
      <c r="A40" s="31">
        <f t="shared" ref="A40:A41" si="5">IF(MONTH($A$38+ROW()-38)=MONTH($B$2),$A$38+ROW()-38,0)</f>
        <v>40816</v>
      </c>
      <c r="B40" s="18"/>
      <c r="C40" s="18"/>
      <c r="D40" s="18"/>
      <c r="E40" s="19">
        <f t="shared" si="4"/>
        <v>0</v>
      </c>
      <c r="F40" s="17"/>
      <c r="G40" s="30">
        <f t="shared" si="0"/>
        <v>0.32291666666666669</v>
      </c>
      <c r="H40" s="26">
        <f t="shared" si="1"/>
        <v>-7.75</v>
      </c>
      <c r="I40" s="28" t="str">
        <f t="shared" si="2"/>
        <v>- 07:45</v>
      </c>
    </row>
    <row r="41" spans="1:9" x14ac:dyDescent="0.2">
      <c r="A41" s="31">
        <f t="shared" si="5"/>
        <v>0</v>
      </c>
      <c r="B41" s="18"/>
      <c r="C41" s="18"/>
      <c r="D41" s="18"/>
      <c r="E41" s="19">
        <f t="shared" si="4"/>
        <v>0</v>
      </c>
      <c r="F41" s="17"/>
      <c r="G41" s="30">
        <f t="shared" si="0"/>
        <v>0</v>
      </c>
      <c r="H41" s="26" t="str">
        <f t="shared" si="1"/>
        <v/>
      </c>
      <c r="I41" s="28" t="str">
        <f t="shared" si="2"/>
        <v/>
      </c>
    </row>
    <row r="42" spans="1:9" ht="13.5" thickBot="1" x14ac:dyDescent="0.25">
      <c r="A42" s="11" t="s">
        <v>23</v>
      </c>
      <c r="B42" s="10"/>
      <c r="C42" s="10"/>
      <c r="D42" s="10"/>
      <c r="E42" s="20">
        <f>SUM(E11:E17)</f>
        <v>1.6847222222222222</v>
      </c>
      <c r="F42" s="10"/>
      <c r="G42" s="10"/>
      <c r="H42" s="27">
        <f>SUM(H11:H41)</f>
        <v>-91.316666666666663</v>
      </c>
      <c r="I42" s="29" t="str">
        <f t="shared" ref="I42" si="6">IF(H42&lt;0,"- ",IF(H42=0,"+/- ","+ "))&amp;TEXT(TRUNC(ABS(H42),0),"00:")&amp;TEXT(MOD(ABS(H42),1)*60,"00")</f>
        <v>- 91:19</v>
      </c>
    </row>
    <row r="43" spans="1:9" ht="13.5" thickTop="1" x14ac:dyDescent="0.2">
      <c r="H43" s="25"/>
    </row>
    <row r="44" spans="1:9" x14ac:dyDescent="0.2">
      <c r="A44" t="s">
        <v>11</v>
      </c>
      <c r="B44" s="12">
        <f>SUMPRODUCT(N($F$11:$F$41="K")*(WEEKDAY($A$11:$A$41,2)&lt;6))</f>
        <v>1</v>
      </c>
      <c r="C44" s="38" t="s">
        <v>30</v>
      </c>
      <c r="H44" s="25"/>
    </row>
    <row r="45" spans="1:9" x14ac:dyDescent="0.2">
      <c r="A45" t="s">
        <v>12</v>
      </c>
      <c r="B45" s="12">
        <f>SUMPRODUCT(N($F$11:$F$41="U")*(WEEKDAY($A$11:$A$41,2)&lt;6))</f>
        <v>5</v>
      </c>
      <c r="C45" s="39"/>
      <c r="H45" s="25"/>
    </row>
    <row r="46" spans="1:9" x14ac:dyDescent="0.2">
      <c r="A46" t="s">
        <v>13</v>
      </c>
      <c r="B46" s="12">
        <f>SUMPRODUCT(N($F$11:$F$41="E")*(WEEKDAY($A$11:$A$41,2)&lt;6))</f>
        <v>0</v>
      </c>
      <c r="H46" s="25"/>
    </row>
    <row r="47" spans="1:9" x14ac:dyDescent="0.2">
      <c r="A47" t="s">
        <v>14</v>
      </c>
      <c r="B47" s="12">
        <f>COUNTIF($F$11:$F$41,"D")</f>
        <v>1</v>
      </c>
    </row>
    <row r="48" spans="1:9" x14ac:dyDescent="0.2">
      <c r="A48" t="s">
        <v>15</v>
      </c>
      <c r="B48" s="12">
        <f>SUMPRODUCT(N($F$11:$F$41="X")*(WEEKDAY($A$11:$A$41,2)&lt;6))</f>
        <v>0</v>
      </c>
    </row>
  </sheetData>
  <mergeCells count="2">
    <mergeCell ref="B9:C9"/>
    <mergeCell ref="H9:I9"/>
  </mergeCells>
  <conditionalFormatting sqref="B44:B48">
    <cfRule type="cellIs" dxfId="109" priority="12" stopIfTrue="1" operator="greaterThan">
      <formula>0</formula>
    </cfRule>
  </conditionalFormatting>
  <conditionalFormatting sqref="I11:I42">
    <cfRule type="expression" dxfId="108" priority="13" stopIfTrue="1">
      <formula>H11&lt;0</formula>
    </cfRule>
    <cfRule type="expression" dxfId="107" priority="14" stopIfTrue="1">
      <formula>H11&gt;0</formula>
    </cfRule>
    <cfRule type="expression" dxfId="106" priority="15" stopIfTrue="1">
      <formula>H11=0</formula>
    </cfRule>
  </conditionalFormatting>
  <conditionalFormatting sqref="I11:I41">
    <cfRule type="expression" dxfId="105" priority="9" stopIfTrue="1">
      <formula>H11&lt;0</formula>
    </cfRule>
    <cfRule type="expression" dxfId="104" priority="10" stopIfTrue="1">
      <formula>H11&gt;0</formula>
    </cfRule>
    <cfRule type="expression" dxfId="103" priority="11" stopIfTrue="1">
      <formula>H11=0</formula>
    </cfRule>
  </conditionalFormatting>
  <conditionalFormatting sqref="I11:I41">
    <cfRule type="expression" dxfId="102" priority="6" stopIfTrue="1">
      <formula>H11&lt;0</formula>
    </cfRule>
    <cfRule type="expression" dxfId="101" priority="7" stopIfTrue="1">
      <formula>H11&gt;0</formula>
    </cfRule>
    <cfRule type="expression" dxfId="100" priority="8" stopIfTrue="1">
      <formula>H11=0</formula>
    </cfRule>
  </conditionalFormatting>
  <conditionalFormatting sqref="I11:I41">
    <cfRule type="expression" dxfId="99" priority="3" stopIfTrue="1">
      <formula>H11&lt;0</formula>
    </cfRule>
    <cfRule type="expression" dxfId="98" priority="4" stopIfTrue="1">
      <formula>H11&gt;0</formula>
    </cfRule>
    <cfRule type="expression" dxfId="97" priority="5" stopIfTrue="1">
      <formula>H11=0</formula>
    </cfRule>
  </conditionalFormatting>
  <conditionalFormatting sqref="A11:I41">
    <cfRule type="expression" dxfId="96" priority="1">
      <formula>WEEKDAY($A11,2)=7</formula>
    </cfRule>
    <cfRule type="expression" dxfId="95" priority="2">
      <formula>WEEKDAY($A11,2)=6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workbookViewId="0">
      <selection activeCell="B44" sqref="B44"/>
    </sheetView>
  </sheetViews>
  <sheetFormatPr baseColWidth="10" defaultRowHeight="12.75" x14ac:dyDescent="0.2"/>
  <cols>
    <col min="1" max="1" width="30.7109375" customWidth="1"/>
    <col min="6" max="6" width="12.7109375" customWidth="1"/>
    <col min="8" max="8" width="11.7109375" bestFit="1" customWidth="1"/>
    <col min="9" max="9" width="11.42578125" style="28"/>
  </cols>
  <sheetData>
    <row r="1" spans="1:9" ht="27.75" customHeight="1" thickBot="1" x14ac:dyDescent="0.25">
      <c r="A1" s="2" t="s">
        <v>22</v>
      </c>
    </row>
    <row r="2" spans="1:9" ht="14.25" thickTop="1" thickBot="1" x14ac:dyDescent="0.25">
      <c r="A2" s="3" t="s">
        <v>24</v>
      </c>
      <c r="B2" s="14">
        <v>40829</v>
      </c>
      <c r="C2" s="3" t="str">
        <f>IF( ISNUMBER(B2)," (= KW "&amp; TRUNC((A11-DATE(YEAR(A11+3-MOD(A11-2,7)),1,MOD(A11-2,7)-9))/7)&amp;" / " &amp; YEAR($B$2)&amp;")"&amp;"  bis  KW "&amp; TRUNC((MAX(A11:A41)-DATE(YEAR(MAX(A11:A41)+3-MOD(MAX(A11:A41)-2,7)),1,MOD(MAX(A11:A41)-2,7)-9))/7),"")</f>
        <v xml:space="preserve"> (= KW 39 / 2011)  bis  KW 44</v>
      </c>
    </row>
    <row r="3" spans="1:9" ht="13.5" thickTop="1" x14ac:dyDescent="0.2">
      <c r="A3" s="3"/>
      <c r="B3" s="5"/>
      <c r="C3" s="3"/>
    </row>
    <row r="4" spans="1:9" x14ac:dyDescent="0.2">
      <c r="A4" s="7" t="s">
        <v>0</v>
      </c>
      <c r="B4" s="15" t="s">
        <v>9</v>
      </c>
      <c r="C4" s="13"/>
      <c r="D4" s="13"/>
    </row>
    <row r="5" spans="1:9" ht="13.5" thickBot="1" x14ac:dyDescent="0.25">
      <c r="A5" s="7" t="s">
        <v>1</v>
      </c>
      <c r="C5" s="4"/>
    </row>
    <row r="6" spans="1:9" ht="14.25" thickTop="1" thickBot="1" x14ac:dyDescent="0.25">
      <c r="A6" s="7" t="s">
        <v>8</v>
      </c>
      <c r="B6" s="21">
        <v>0.32291666666666669</v>
      </c>
      <c r="C6" s="4"/>
    </row>
    <row r="7" spans="1:9" ht="14.25" thickTop="1" thickBot="1" x14ac:dyDescent="0.25">
      <c r="A7" s="7" t="s">
        <v>16</v>
      </c>
      <c r="B7" s="22">
        <v>10.25</v>
      </c>
      <c r="C7" s="33"/>
      <c r="D7" s="34" t="s">
        <v>25</v>
      </c>
      <c r="E7" s="35">
        <f>E42*24*B7</f>
        <v>414.44166666666672</v>
      </c>
    </row>
    <row r="8" spans="1:9" ht="13.5" thickTop="1" x14ac:dyDescent="0.2">
      <c r="C8" s="4"/>
    </row>
    <row r="9" spans="1:9" x14ac:dyDescent="0.2">
      <c r="A9" s="9"/>
      <c r="B9" s="36" t="s">
        <v>7</v>
      </c>
      <c r="C9" s="37"/>
      <c r="F9" s="4" t="s">
        <v>17</v>
      </c>
      <c r="H9" s="36" t="s">
        <v>19</v>
      </c>
      <c r="I9" s="36"/>
    </row>
    <row r="10" spans="1:9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10</v>
      </c>
      <c r="G10" s="8" t="s">
        <v>18</v>
      </c>
      <c r="H10" s="8" t="s">
        <v>20</v>
      </c>
      <c r="I10" s="8" t="s">
        <v>21</v>
      </c>
    </row>
    <row r="11" spans="1:9" x14ac:dyDescent="0.2">
      <c r="A11" s="1">
        <f>DATE(YEAR(B2),MONTH(B2),1)</f>
        <v>40817</v>
      </c>
      <c r="B11" s="16"/>
      <c r="C11" s="16"/>
      <c r="D11" s="16"/>
      <c r="E11" s="19">
        <f>IF(AND(ISNUMBER(B11),ISNUMBER(C11)),C11-B11-D11+(C11&lt;B11),IF(AND(WEEKDAY(A11,2)&lt;6,OR(F11="K",F11="U",F11="E",F11="D")),$B$6,0))</f>
        <v>0</v>
      </c>
      <c r="F11" s="32"/>
      <c r="G11" s="30">
        <f t="shared" ref="G11:G41" si="0">IF(WEEKDAY(A11,2)&lt;6,$B$6,0)</f>
        <v>0</v>
      </c>
      <c r="H11" s="26" t="str">
        <f t="shared" ref="H11:H41" si="1">IF((G11=0),"",IF(G11=E11,0,(E11-G11)*24))</f>
        <v/>
      </c>
      <c r="I11" s="28" t="str">
        <f t="shared" ref="I11:I41" si="2">IF(G11&gt;0,IF(H11&lt;0,"- ",IF(H11=0,"+/- ","+ "))&amp;TEXT(TRUNC(ABS(H11),0),"00:")&amp;TEXT(MOD(ABS(H11),1)*60,"00"),"")</f>
        <v/>
      </c>
    </row>
    <row r="12" spans="1:9" x14ac:dyDescent="0.2">
      <c r="A12" s="1">
        <f t="shared" ref="A12:A38" si="3">A11+1</f>
        <v>40818</v>
      </c>
      <c r="B12" s="16"/>
      <c r="C12" s="16"/>
      <c r="D12" s="16"/>
      <c r="E12" s="19">
        <f t="shared" ref="E12:E41" si="4">IF(AND(ISNUMBER(B12),ISNUMBER(C12)),C12-B12-D12+(C12&lt;B12),IF(AND(WEEKDAY(A12,2)&lt;6,OR(F12="K",F12="U",F12="E",F12="D")),$B$6,0))</f>
        <v>0</v>
      </c>
      <c r="F12" s="32"/>
      <c r="G12" s="30">
        <f t="shared" si="0"/>
        <v>0</v>
      </c>
      <c r="H12" s="26" t="str">
        <f t="shared" si="1"/>
        <v/>
      </c>
      <c r="I12" s="28" t="str">
        <f t="shared" si="2"/>
        <v/>
      </c>
    </row>
    <row r="13" spans="1:9" x14ac:dyDescent="0.2">
      <c r="A13" s="1">
        <f t="shared" si="3"/>
        <v>40819</v>
      </c>
      <c r="B13" s="16">
        <v>0.33333333333333331</v>
      </c>
      <c r="C13" s="16">
        <v>0.70833333333333337</v>
      </c>
      <c r="D13" s="16">
        <v>2.0833333333333332E-2</v>
      </c>
      <c r="E13" s="19">
        <f t="shared" si="4"/>
        <v>0.35416666666666674</v>
      </c>
      <c r="F13" s="32"/>
      <c r="G13" s="30">
        <f t="shared" si="0"/>
        <v>0.32291666666666669</v>
      </c>
      <c r="H13" s="26">
        <f t="shared" si="1"/>
        <v>0.75000000000000133</v>
      </c>
      <c r="I13" s="28" t="str">
        <f t="shared" si="2"/>
        <v>+ 00:45</v>
      </c>
    </row>
    <row r="14" spans="1:9" x14ac:dyDescent="0.2">
      <c r="A14" s="1">
        <f t="shared" si="3"/>
        <v>40820</v>
      </c>
      <c r="B14" s="16">
        <v>0.32291666666666669</v>
      </c>
      <c r="C14" s="16">
        <v>0.63194444444444442</v>
      </c>
      <c r="D14" s="16">
        <v>1.0416666666666666E-2</v>
      </c>
      <c r="E14" s="19">
        <f t="shared" si="4"/>
        <v>0.29861111111111105</v>
      </c>
      <c r="F14" s="32"/>
      <c r="G14" s="30">
        <f t="shared" si="0"/>
        <v>0.32291666666666669</v>
      </c>
      <c r="H14" s="26">
        <f t="shared" si="1"/>
        <v>-0.58333333333333526</v>
      </c>
      <c r="I14" s="28" t="str">
        <f t="shared" si="2"/>
        <v>- 00:35</v>
      </c>
    </row>
    <row r="15" spans="1:9" x14ac:dyDescent="0.2">
      <c r="A15" s="1">
        <f t="shared" si="3"/>
        <v>40821</v>
      </c>
      <c r="B15" s="16">
        <v>0.34375</v>
      </c>
      <c r="C15" s="16">
        <v>0.72430555555555554</v>
      </c>
      <c r="D15" s="16"/>
      <c r="E15" s="19">
        <f t="shared" si="4"/>
        <v>0.38055555555555554</v>
      </c>
      <c r="F15" s="32"/>
      <c r="G15" s="30">
        <f t="shared" si="0"/>
        <v>0.32291666666666669</v>
      </c>
      <c r="H15" s="26">
        <f t="shared" si="1"/>
        <v>1.3833333333333324</v>
      </c>
      <c r="I15" s="28" t="str">
        <f t="shared" si="2"/>
        <v>+ 01:23</v>
      </c>
    </row>
    <row r="16" spans="1:9" x14ac:dyDescent="0.2">
      <c r="A16" s="1">
        <f t="shared" si="3"/>
        <v>40822</v>
      </c>
      <c r="B16" s="16">
        <v>0.37638888888888888</v>
      </c>
      <c r="C16" s="16">
        <v>0.70486111111111116</v>
      </c>
      <c r="D16" s="16"/>
      <c r="E16" s="19">
        <f t="shared" si="4"/>
        <v>0.32847222222222228</v>
      </c>
      <c r="F16" s="32"/>
      <c r="G16" s="30">
        <f t="shared" si="0"/>
        <v>0.32291666666666669</v>
      </c>
      <c r="H16" s="26">
        <f t="shared" si="1"/>
        <v>0.13333333333333419</v>
      </c>
      <c r="I16" s="28" t="str">
        <f t="shared" si="2"/>
        <v>+ 00:08</v>
      </c>
    </row>
    <row r="17" spans="1:9" x14ac:dyDescent="0.2">
      <c r="A17" s="1">
        <f t="shared" si="3"/>
        <v>40823</v>
      </c>
      <c r="B17" s="16">
        <v>0.29166666666666669</v>
      </c>
      <c r="C17" s="16">
        <v>0.65625</v>
      </c>
      <c r="D17" s="16">
        <v>4.1666666666666664E-2</v>
      </c>
      <c r="E17" s="19">
        <f t="shared" si="4"/>
        <v>0.32291666666666663</v>
      </c>
      <c r="F17" s="32"/>
      <c r="G17" s="30">
        <f t="shared" si="0"/>
        <v>0.32291666666666669</v>
      </c>
      <c r="H17" s="26">
        <f t="shared" si="1"/>
        <v>0</v>
      </c>
      <c r="I17" s="28" t="str">
        <f t="shared" si="2"/>
        <v>+/- 00:00</v>
      </c>
    </row>
    <row r="18" spans="1:9" x14ac:dyDescent="0.2">
      <c r="A18" s="1">
        <f t="shared" si="3"/>
        <v>40824</v>
      </c>
      <c r="B18" s="18"/>
      <c r="C18" s="18"/>
      <c r="D18" s="18"/>
      <c r="E18" s="19">
        <f t="shared" si="4"/>
        <v>0</v>
      </c>
      <c r="F18" s="32" t="s">
        <v>28</v>
      </c>
      <c r="G18" s="30">
        <f t="shared" si="0"/>
        <v>0</v>
      </c>
      <c r="H18" s="26" t="str">
        <f t="shared" si="1"/>
        <v/>
      </c>
      <c r="I18" s="28" t="str">
        <f t="shared" si="2"/>
        <v/>
      </c>
    </row>
    <row r="19" spans="1:9" x14ac:dyDescent="0.2">
      <c r="A19" s="1">
        <f t="shared" si="3"/>
        <v>40825</v>
      </c>
      <c r="B19" s="18"/>
      <c r="C19" s="18"/>
      <c r="D19" s="18"/>
      <c r="E19" s="19">
        <f t="shared" si="4"/>
        <v>0</v>
      </c>
      <c r="F19" s="17" t="s">
        <v>28</v>
      </c>
      <c r="G19" s="30">
        <f t="shared" si="0"/>
        <v>0</v>
      </c>
      <c r="H19" s="26" t="str">
        <f t="shared" si="1"/>
        <v/>
      </c>
      <c r="I19" s="28" t="str">
        <f t="shared" si="2"/>
        <v/>
      </c>
    </row>
    <row r="20" spans="1:9" x14ac:dyDescent="0.2">
      <c r="A20" s="1">
        <f t="shared" si="3"/>
        <v>40826</v>
      </c>
      <c r="B20" s="18"/>
      <c r="C20" s="18"/>
      <c r="D20" s="18"/>
      <c r="E20" s="19">
        <f t="shared" si="4"/>
        <v>0.32291666666666669</v>
      </c>
      <c r="F20" s="32" t="s">
        <v>28</v>
      </c>
      <c r="G20" s="30">
        <f t="shared" si="0"/>
        <v>0.32291666666666669</v>
      </c>
      <c r="H20" s="26">
        <f t="shared" si="1"/>
        <v>0</v>
      </c>
      <c r="I20" s="28" t="str">
        <f t="shared" si="2"/>
        <v>+/- 00:00</v>
      </c>
    </row>
    <row r="21" spans="1:9" x14ac:dyDescent="0.2">
      <c r="A21" s="1">
        <f t="shared" si="3"/>
        <v>40827</v>
      </c>
      <c r="B21" s="18"/>
      <c r="C21" s="18"/>
      <c r="D21" s="18"/>
      <c r="E21" s="19">
        <f t="shared" si="4"/>
        <v>0.32291666666666669</v>
      </c>
      <c r="F21" s="32" t="s">
        <v>28</v>
      </c>
      <c r="G21" s="30">
        <f t="shared" si="0"/>
        <v>0.32291666666666669</v>
      </c>
      <c r="H21" s="26">
        <f t="shared" si="1"/>
        <v>0</v>
      </c>
      <c r="I21" s="28" t="str">
        <f t="shared" si="2"/>
        <v>+/- 00:00</v>
      </c>
    </row>
    <row r="22" spans="1:9" x14ac:dyDescent="0.2">
      <c r="A22" s="1">
        <f t="shared" si="3"/>
        <v>40828</v>
      </c>
      <c r="B22" s="18"/>
      <c r="C22" s="18"/>
      <c r="D22" s="18"/>
      <c r="E22" s="19">
        <f t="shared" si="4"/>
        <v>0.32291666666666669</v>
      </c>
      <c r="F22" s="32" t="s">
        <v>28</v>
      </c>
      <c r="G22" s="30">
        <f t="shared" si="0"/>
        <v>0.32291666666666669</v>
      </c>
      <c r="H22" s="26">
        <f t="shared" si="1"/>
        <v>0</v>
      </c>
      <c r="I22" s="28" t="str">
        <f t="shared" si="2"/>
        <v>+/- 00:00</v>
      </c>
    </row>
    <row r="23" spans="1:9" x14ac:dyDescent="0.2">
      <c r="A23" s="1">
        <f t="shared" si="3"/>
        <v>40829</v>
      </c>
      <c r="B23" s="18"/>
      <c r="C23" s="18"/>
      <c r="D23" s="18"/>
      <c r="E23" s="19">
        <f t="shared" si="4"/>
        <v>0.32291666666666669</v>
      </c>
      <c r="F23" s="32" t="s">
        <v>28</v>
      </c>
      <c r="G23" s="30">
        <f t="shared" si="0"/>
        <v>0.32291666666666669</v>
      </c>
      <c r="H23" s="26">
        <f t="shared" si="1"/>
        <v>0</v>
      </c>
      <c r="I23" s="28" t="str">
        <f t="shared" si="2"/>
        <v>+/- 00:00</v>
      </c>
    </row>
    <row r="24" spans="1:9" x14ac:dyDescent="0.2">
      <c r="A24" s="1">
        <f t="shared" si="3"/>
        <v>40830</v>
      </c>
      <c r="B24" s="18"/>
      <c r="C24" s="18"/>
      <c r="D24" s="18"/>
      <c r="E24" s="19">
        <f t="shared" si="4"/>
        <v>0.32291666666666669</v>
      </c>
      <c r="F24" s="32" t="s">
        <v>28</v>
      </c>
      <c r="G24" s="30">
        <f t="shared" si="0"/>
        <v>0.32291666666666669</v>
      </c>
      <c r="H24" s="26">
        <f t="shared" si="1"/>
        <v>0</v>
      </c>
      <c r="I24" s="28" t="str">
        <f t="shared" si="2"/>
        <v>+/- 00:00</v>
      </c>
    </row>
    <row r="25" spans="1:9" x14ac:dyDescent="0.2">
      <c r="A25" s="1">
        <f t="shared" si="3"/>
        <v>40831</v>
      </c>
      <c r="B25" s="18"/>
      <c r="C25" s="18"/>
      <c r="D25" s="18"/>
      <c r="E25" s="19">
        <f t="shared" si="4"/>
        <v>0</v>
      </c>
      <c r="F25" s="32" t="s">
        <v>28</v>
      </c>
      <c r="G25" s="30">
        <f t="shared" si="0"/>
        <v>0</v>
      </c>
      <c r="H25" s="26" t="str">
        <f t="shared" si="1"/>
        <v/>
      </c>
      <c r="I25" s="28" t="str">
        <f t="shared" si="2"/>
        <v/>
      </c>
    </row>
    <row r="26" spans="1:9" x14ac:dyDescent="0.2">
      <c r="A26" s="1">
        <f t="shared" si="3"/>
        <v>40832</v>
      </c>
      <c r="B26" s="18"/>
      <c r="C26" s="18"/>
      <c r="D26" s="18"/>
      <c r="E26" s="19">
        <f t="shared" si="4"/>
        <v>0</v>
      </c>
      <c r="F26" s="32" t="s">
        <v>28</v>
      </c>
      <c r="G26" s="30">
        <f t="shared" si="0"/>
        <v>0</v>
      </c>
      <c r="H26" s="26" t="str">
        <f t="shared" si="1"/>
        <v/>
      </c>
      <c r="I26" s="28" t="str">
        <f t="shared" si="2"/>
        <v/>
      </c>
    </row>
    <row r="27" spans="1:9" x14ac:dyDescent="0.2">
      <c r="A27" s="1">
        <f t="shared" si="3"/>
        <v>40833</v>
      </c>
      <c r="B27" s="18"/>
      <c r="C27" s="18"/>
      <c r="D27" s="18"/>
      <c r="E27" s="19">
        <f t="shared" si="4"/>
        <v>0.32291666666666669</v>
      </c>
      <c r="F27" s="32" t="s">
        <v>28</v>
      </c>
      <c r="G27" s="30">
        <f t="shared" si="0"/>
        <v>0.32291666666666669</v>
      </c>
      <c r="H27" s="26">
        <f t="shared" si="1"/>
        <v>0</v>
      </c>
      <c r="I27" s="28" t="str">
        <f t="shared" si="2"/>
        <v>+/- 00:00</v>
      </c>
    </row>
    <row r="28" spans="1:9" x14ac:dyDescent="0.2">
      <c r="A28" s="1">
        <f t="shared" si="3"/>
        <v>40834</v>
      </c>
      <c r="B28" s="18"/>
      <c r="C28" s="18"/>
      <c r="D28" s="18"/>
      <c r="E28" s="19">
        <f t="shared" si="4"/>
        <v>0.32291666666666669</v>
      </c>
      <c r="F28" s="32" t="s">
        <v>28</v>
      </c>
      <c r="G28" s="30">
        <f t="shared" si="0"/>
        <v>0.32291666666666669</v>
      </c>
      <c r="H28" s="26">
        <f t="shared" si="1"/>
        <v>0</v>
      </c>
      <c r="I28" s="28" t="str">
        <f t="shared" si="2"/>
        <v>+/- 00:00</v>
      </c>
    </row>
    <row r="29" spans="1:9" x14ac:dyDescent="0.2">
      <c r="A29" s="1">
        <f t="shared" si="3"/>
        <v>40835</v>
      </c>
      <c r="B29" s="18"/>
      <c r="C29" s="18"/>
      <c r="D29" s="18"/>
      <c r="E29" s="19">
        <f t="shared" si="4"/>
        <v>0</v>
      </c>
      <c r="F29" s="17"/>
      <c r="G29" s="30">
        <f t="shared" si="0"/>
        <v>0.32291666666666669</v>
      </c>
      <c r="H29" s="26">
        <f t="shared" si="1"/>
        <v>-7.75</v>
      </c>
      <c r="I29" s="28" t="str">
        <f t="shared" si="2"/>
        <v>- 07:45</v>
      </c>
    </row>
    <row r="30" spans="1:9" x14ac:dyDescent="0.2">
      <c r="A30" s="1">
        <f t="shared" si="3"/>
        <v>40836</v>
      </c>
      <c r="B30" s="18"/>
      <c r="C30" s="18"/>
      <c r="D30" s="18"/>
      <c r="E30" s="19">
        <f t="shared" si="4"/>
        <v>0</v>
      </c>
      <c r="F30" s="17"/>
      <c r="G30" s="30">
        <f t="shared" si="0"/>
        <v>0.32291666666666669</v>
      </c>
      <c r="H30" s="26">
        <f t="shared" si="1"/>
        <v>-7.75</v>
      </c>
      <c r="I30" s="28" t="str">
        <f t="shared" si="2"/>
        <v>- 07:45</v>
      </c>
    </row>
    <row r="31" spans="1:9" x14ac:dyDescent="0.2">
      <c r="A31" s="1">
        <f t="shared" si="3"/>
        <v>40837</v>
      </c>
      <c r="B31" s="18"/>
      <c r="C31" s="18"/>
      <c r="D31" s="18"/>
      <c r="E31" s="19">
        <f t="shared" si="4"/>
        <v>0.32291666666666669</v>
      </c>
      <c r="F31" s="17" t="s">
        <v>27</v>
      </c>
      <c r="G31" s="30">
        <f t="shared" si="0"/>
        <v>0.32291666666666669</v>
      </c>
      <c r="H31" s="26">
        <f t="shared" si="1"/>
        <v>0</v>
      </c>
      <c r="I31" s="28" t="str">
        <f t="shared" si="2"/>
        <v>+/- 00:00</v>
      </c>
    </row>
    <row r="32" spans="1:9" x14ac:dyDescent="0.2">
      <c r="A32" s="1">
        <f t="shared" si="3"/>
        <v>40838</v>
      </c>
      <c r="B32" s="18"/>
      <c r="C32" s="18"/>
      <c r="D32" s="18"/>
      <c r="E32" s="19">
        <f t="shared" si="4"/>
        <v>0</v>
      </c>
      <c r="F32" s="17"/>
      <c r="G32" s="30">
        <f t="shared" si="0"/>
        <v>0</v>
      </c>
      <c r="H32" s="26" t="str">
        <f t="shared" si="1"/>
        <v/>
      </c>
      <c r="I32" s="28" t="str">
        <f t="shared" si="2"/>
        <v/>
      </c>
    </row>
    <row r="33" spans="1:9" x14ac:dyDescent="0.2">
      <c r="A33" s="1">
        <f t="shared" si="3"/>
        <v>40839</v>
      </c>
      <c r="B33" s="18"/>
      <c r="C33" s="18"/>
      <c r="D33" s="18"/>
      <c r="E33" s="19">
        <f t="shared" si="4"/>
        <v>0</v>
      </c>
      <c r="F33" s="17"/>
      <c r="G33" s="30">
        <f t="shared" si="0"/>
        <v>0</v>
      </c>
      <c r="H33" s="26" t="str">
        <f t="shared" si="1"/>
        <v/>
      </c>
      <c r="I33" s="28" t="str">
        <f t="shared" si="2"/>
        <v/>
      </c>
    </row>
    <row r="34" spans="1:9" x14ac:dyDescent="0.2">
      <c r="A34" s="1">
        <f t="shared" si="3"/>
        <v>40840</v>
      </c>
      <c r="B34" s="18"/>
      <c r="C34" s="18"/>
      <c r="D34" s="18"/>
      <c r="E34" s="19">
        <f t="shared" si="4"/>
        <v>0</v>
      </c>
      <c r="F34" s="17"/>
      <c r="G34" s="30">
        <f t="shared" si="0"/>
        <v>0.32291666666666669</v>
      </c>
      <c r="H34" s="26">
        <f t="shared" si="1"/>
        <v>-7.75</v>
      </c>
      <c r="I34" s="28" t="str">
        <f t="shared" si="2"/>
        <v>- 07:45</v>
      </c>
    </row>
    <row r="35" spans="1:9" x14ac:dyDescent="0.2">
      <c r="A35" s="1">
        <f t="shared" si="3"/>
        <v>40841</v>
      </c>
      <c r="B35" s="18"/>
      <c r="C35" s="18"/>
      <c r="D35" s="18"/>
      <c r="E35" s="19">
        <f t="shared" si="4"/>
        <v>0.32291666666666669</v>
      </c>
      <c r="F35" s="17" t="s">
        <v>27</v>
      </c>
      <c r="G35" s="30">
        <f t="shared" si="0"/>
        <v>0.32291666666666669</v>
      </c>
      <c r="H35" s="26">
        <f t="shared" si="1"/>
        <v>0</v>
      </c>
      <c r="I35" s="28" t="str">
        <f t="shared" si="2"/>
        <v>+/- 00:00</v>
      </c>
    </row>
    <row r="36" spans="1:9" x14ac:dyDescent="0.2">
      <c r="A36" s="1">
        <f t="shared" si="3"/>
        <v>40842</v>
      </c>
      <c r="B36" s="18"/>
      <c r="C36" s="18"/>
      <c r="D36" s="18"/>
      <c r="E36" s="19">
        <f t="shared" si="4"/>
        <v>0.32291666666666669</v>
      </c>
      <c r="F36" s="17" t="s">
        <v>27</v>
      </c>
      <c r="G36" s="30">
        <f t="shared" si="0"/>
        <v>0.32291666666666669</v>
      </c>
      <c r="H36" s="26">
        <f t="shared" si="1"/>
        <v>0</v>
      </c>
      <c r="I36" s="28" t="str">
        <f t="shared" si="2"/>
        <v>+/- 00:00</v>
      </c>
    </row>
    <row r="37" spans="1:9" x14ac:dyDescent="0.2">
      <c r="A37" s="1">
        <f t="shared" si="3"/>
        <v>40843</v>
      </c>
      <c r="B37" s="18"/>
      <c r="C37" s="18"/>
      <c r="D37" s="18"/>
      <c r="E37" s="19">
        <f t="shared" si="4"/>
        <v>0</v>
      </c>
      <c r="F37" s="17"/>
      <c r="G37" s="30">
        <f t="shared" si="0"/>
        <v>0.32291666666666669</v>
      </c>
      <c r="H37" s="26">
        <f t="shared" si="1"/>
        <v>-7.75</v>
      </c>
      <c r="I37" s="28" t="str">
        <f t="shared" si="2"/>
        <v>- 07:45</v>
      </c>
    </row>
    <row r="38" spans="1:9" x14ac:dyDescent="0.2">
      <c r="A38" s="1">
        <f t="shared" si="3"/>
        <v>40844</v>
      </c>
      <c r="B38" s="18"/>
      <c r="C38" s="18"/>
      <c r="D38" s="18"/>
      <c r="E38" s="19">
        <f t="shared" si="4"/>
        <v>0.32291666666666669</v>
      </c>
      <c r="F38" s="17" t="s">
        <v>26</v>
      </c>
      <c r="G38" s="30">
        <f t="shared" si="0"/>
        <v>0.32291666666666669</v>
      </c>
      <c r="H38" s="26">
        <f t="shared" si="1"/>
        <v>0</v>
      </c>
      <c r="I38" s="28" t="str">
        <f t="shared" si="2"/>
        <v>+/- 00:00</v>
      </c>
    </row>
    <row r="39" spans="1:9" x14ac:dyDescent="0.2">
      <c r="A39" s="31">
        <f>IF(MONTH($A$38+ROW()-38)=MONTH($B$2),$A$38+ROW()-38,0)</f>
        <v>40845</v>
      </c>
      <c r="B39" s="18"/>
      <c r="C39" s="18"/>
      <c r="D39" s="18"/>
      <c r="E39" s="19">
        <f t="shared" si="4"/>
        <v>0</v>
      </c>
      <c r="F39" s="17" t="s">
        <v>26</v>
      </c>
      <c r="G39" s="30">
        <f t="shared" si="0"/>
        <v>0</v>
      </c>
      <c r="H39" s="26" t="str">
        <f t="shared" si="1"/>
        <v/>
      </c>
      <c r="I39" s="28" t="str">
        <f t="shared" si="2"/>
        <v/>
      </c>
    </row>
    <row r="40" spans="1:9" x14ac:dyDescent="0.2">
      <c r="A40" s="31">
        <f t="shared" ref="A40:A41" si="5">IF(MONTH($A$38+ROW()-38)=MONTH($B$2),$A$38+ROW()-38,0)</f>
        <v>40846</v>
      </c>
      <c r="B40" s="18"/>
      <c r="C40" s="18"/>
      <c r="D40" s="18"/>
      <c r="E40" s="19">
        <f t="shared" si="4"/>
        <v>0</v>
      </c>
      <c r="F40" s="17" t="s">
        <v>26</v>
      </c>
      <c r="G40" s="30">
        <f t="shared" si="0"/>
        <v>0</v>
      </c>
      <c r="H40" s="26" t="str">
        <f t="shared" si="1"/>
        <v/>
      </c>
      <c r="I40" s="28" t="str">
        <f t="shared" si="2"/>
        <v/>
      </c>
    </row>
    <row r="41" spans="1:9" x14ac:dyDescent="0.2">
      <c r="A41" s="31">
        <f t="shared" si="5"/>
        <v>40847</v>
      </c>
      <c r="B41" s="18"/>
      <c r="C41" s="18"/>
      <c r="D41" s="18"/>
      <c r="E41" s="19">
        <f t="shared" si="4"/>
        <v>0.32291666666666669</v>
      </c>
      <c r="F41" s="17" t="s">
        <v>26</v>
      </c>
      <c r="G41" s="30">
        <f t="shared" si="0"/>
        <v>0.32291666666666669</v>
      </c>
      <c r="H41" s="26">
        <f t="shared" si="1"/>
        <v>0</v>
      </c>
      <c r="I41" s="28" t="str">
        <f t="shared" si="2"/>
        <v>+/- 00:00</v>
      </c>
    </row>
    <row r="42" spans="1:9" ht="13.5" thickBot="1" x14ac:dyDescent="0.25">
      <c r="A42" s="11" t="s">
        <v>23</v>
      </c>
      <c r="B42" s="10"/>
      <c r="C42" s="10"/>
      <c r="D42" s="10"/>
      <c r="E42" s="20">
        <f>SUM(E11:E17)</f>
        <v>1.6847222222222222</v>
      </c>
      <c r="F42" s="10"/>
      <c r="G42" s="10"/>
      <c r="H42" s="27">
        <f>SUM(H11:H41)</f>
        <v>-29.316666666666666</v>
      </c>
      <c r="I42" s="29" t="str">
        <f t="shared" ref="I42" si="6">IF(H42&lt;0,"- ",IF(H42=0,"+/- ","+ "))&amp;TEXT(TRUNC(ABS(H42),0),"00:")&amp;TEXT(MOD(ABS(H42),1)*60,"00")</f>
        <v>- 29:19</v>
      </c>
    </row>
    <row r="43" spans="1:9" ht="13.5" thickTop="1" x14ac:dyDescent="0.2">
      <c r="H43" s="25"/>
    </row>
    <row r="44" spans="1:9" x14ac:dyDescent="0.2">
      <c r="A44" t="s">
        <v>11</v>
      </c>
      <c r="B44" s="40">
        <f>SUMPRODUCT(N($F$11:$F$41="K")*(WEEKDAY($A$11:$A$41,2)&lt;6))</f>
        <v>2</v>
      </c>
      <c r="C44" s="38"/>
      <c r="H44" s="25"/>
    </row>
    <row r="45" spans="1:9" x14ac:dyDescent="0.2">
      <c r="A45" t="s">
        <v>12</v>
      </c>
      <c r="B45" s="40">
        <f>SUMPRODUCT(N($F$11:$F$41="U")*(WEEKDAY($A$11:$A$41,2)&lt;6))</f>
        <v>7</v>
      </c>
      <c r="C45" s="39"/>
      <c r="H45" s="25"/>
    </row>
    <row r="46" spans="1:9" x14ac:dyDescent="0.2">
      <c r="A46" t="s">
        <v>13</v>
      </c>
      <c r="B46" s="40">
        <f>SUMPRODUCT(N($F$11:$F$41="E")*(WEEKDAY($A$11:$A$41,2)&lt;6))</f>
        <v>0</v>
      </c>
      <c r="H46" s="25"/>
    </row>
    <row r="47" spans="1:9" x14ac:dyDescent="0.2">
      <c r="A47" t="s">
        <v>14</v>
      </c>
      <c r="B47" s="40">
        <f>COUNTIF($F$11:$F$41,"D")</f>
        <v>3</v>
      </c>
    </row>
    <row r="48" spans="1:9" x14ac:dyDescent="0.2">
      <c r="A48" t="s">
        <v>15</v>
      </c>
      <c r="B48" s="40">
        <f>SUMPRODUCT(N($F$11:$F$41="X")*(WEEKDAY($A$11:$A$41,2)&lt;6))</f>
        <v>0</v>
      </c>
    </row>
  </sheetData>
  <mergeCells count="2">
    <mergeCell ref="B9:C9"/>
    <mergeCell ref="H9:I9"/>
  </mergeCells>
  <conditionalFormatting sqref="B44:B48">
    <cfRule type="cellIs" dxfId="94" priority="12" stopIfTrue="1" operator="greaterThan">
      <formula>0</formula>
    </cfRule>
  </conditionalFormatting>
  <conditionalFormatting sqref="I11:I42">
    <cfRule type="expression" dxfId="93" priority="13" stopIfTrue="1">
      <formula>H11&lt;0</formula>
    </cfRule>
    <cfRule type="expression" dxfId="92" priority="14" stopIfTrue="1">
      <formula>H11&gt;0</formula>
    </cfRule>
    <cfRule type="expression" dxfId="91" priority="15" stopIfTrue="1">
      <formula>H11=0</formula>
    </cfRule>
  </conditionalFormatting>
  <conditionalFormatting sqref="I11:I41">
    <cfRule type="expression" dxfId="90" priority="9" stopIfTrue="1">
      <formula>H11&lt;0</formula>
    </cfRule>
    <cfRule type="expression" dxfId="89" priority="10" stopIfTrue="1">
      <formula>H11&gt;0</formula>
    </cfRule>
    <cfRule type="expression" dxfId="88" priority="11" stopIfTrue="1">
      <formula>H11=0</formula>
    </cfRule>
  </conditionalFormatting>
  <conditionalFormatting sqref="I11:I41">
    <cfRule type="expression" dxfId="87" priority="6" stopIfTrue="1">
      <formula>H11&lt;0</formula>
    </cfRule>
    <cfRule type="expression" dxfId="86" priority="7" stopIfTrue="1">
      <formula>H11&gt;0</formula>
    </cfRule>
    <cfRule type="expression" dxfId="85" priority="8" stopIfTrue="1">
      <formula>H11=0</formula>
    </cfRule>
  </conditionalFormatting>
  <conditionalFormatting sqref="I11:I41">
    <cfRule type="expression" dxfId="84" priority="3" stopIfTrue="1">
      <formula>H11&lt;0</formula>
    </cfRule>
    <cfRule type="expression" dxfId="83" priority="4" stopIfTrue="1">
      <formula>H11&gt;0</formula>
    </cfRule>
    <cfRule type="expression" dxfId="82" priority="5" stopIfTrue="1">
      <formula>H11=0</formula>
    </cfRule>
  </conditionalFormatting>
  <conditionalFormatting sqref="A11:I41">
    <cfRule type="expression" dxfId="81" priority="1">
      <formula>WEEKDAY($A11,2)=7</formula>
    </cfRule>
    <cfRule type="expression" dxfId="80" priority="2">
      <formula>WEEKDAY($A11,2)=6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workbookViewId="0">
      <selection activeCell="B2" sqref="B2"/>
    </sheetView>
  </sheetViews>
  <sheetFormatPr baseColWidth="10" defaultRowHeight="12.75" x14ac:dyDescent="0.2"/>
  <cols>
    <col min="1" max="1" width="30.7109375" customWidth="1"/>
    <col min="6" max="6" width="12.7109375" customWidth="1"/>
    <col min="8" max="8" width="11.7109375" bestFit="1" customWidth="1"/>
    <col min="9" max="9" width="11.42578125" style="28"/>
  </cols>
  <sheetData>
    <row r="1" spans="1:9" ht="27.75" customHeight="1" thickBot="1" x14ac:dyDescent="0.25">
      <c r="A1" s="2" t="s">
        <v>22</v>
      </c>
    </row>
    <row r="2" spans="1:9" ht="14.25" thickTop="1" thickBot="1" x14ac:dyDescent="0.25">
      <c r="A2" s="3" t="s">
        <v>24</v>
      </c>
      <c r="B2" s="14">
        <v>40829</v>
      </c>
      <c r="C2" s="3" t="str">
        <f>IF( ISNUMBER(B2)," (= KW "&amp; TRUNC((A11-DATE(YEAR(A11+3-MOD(A11-2,7)),1,MOD(A11-2,7)-9))/7)&amp;" / " &amp; YEAR($B$2)&amp;")"&amp;"  bis  KW "&amp; TRUNC((MAX(A11:A41)-DATE(YEAR(MAX(A11:A41)+3-MOD(MAX(A11:A41)-2,7)),1,MOD(MAX(A11:A41)-2,7)-9))/7),"")</f>
        <v xml:space="preserve"> (= KW 39 / 2011)  bis  KW 44</v>
      </c>
    </row>
    <row r="3" spans="1:9" ht="13.5" thickTop="1" x14ac:dyDescent="0.2">
      <c r="A3" s="3"/>
      <c r="B3" s="5"/>
      <c r="C3" s="3"/>
    </row>
    <row r="4" spans="1:9" x14ac:dyDescent="0.2">
      <c r="A4" s="7" t="s">
        <v>0</v>
      </c>
      <c r="B4" s="15" t="s">
        <v>9</v>
      </c>
      <c r="C4" s="13"/>
      <c r="D4" s="13"/>
    </row>
    <row r="5" spans="1:9" ht="13.5" thickBot="1" x14ac:dyDescent="0.25">
      <c r="A5" s="7" t="s">
        <v>1</v>
      </c>
      <c r="C5" s="4"/>
    </row>
    <row r="6" spans="1:9" ht="14.25" thickTop="1" thickBot="1" x14ac:dyDescent="0.25">
      <c r="A6" s="7" t="s">
        <v>8</v>
      </c>
      <c r="B6" s="21">
        <v>0.32291666666666669</v>
      </c>
      <c r="C6" s="4"/>
    </row>
    <row r="7" spans="1:9" ht="14.25" thickTop="1" thickBot="1" x14ac:dyDescent="0.25">
      <c r="A7" s="7" t="s">
        <v>16</v>
      </c>
      <c r="B7" s="22">
        <v>10.25</v>
      </c>
      <c r="C7" s="33"/>
      <c r="D7" s="34" t="s">
        <v>25</v>
      </c>
      <c r="E7" s="35">
        <f>E42*24*B7</f>
        <v>317.75</v>
      </c>
    </row>
    <row r="8" spans="1:9" ht="13.5" thickTop="1" x14ac:dyDescent="0.2">
      <c r="C8" s="4"/>
    </row>
    <row r="9" spans="1:9" x14ac:dyDescent="0.2">
      <c r="A9" s="9"/>
      <c r="B9" s="36" t="s">
        <v>7</v>
      </c>
      <c r="C9" s="37"/>
      <c r="F9" s="4" t="s">
        <v>17</v>
      </c>
      <c r="H9" s="36" t="s">
        <v>19</v>
      </c>
      <c r="I9" s="36"/>
    </row>
    <row r="10" spans="1:9" ht="13.5" thickBot="1" x14ac:dyDescent="0.25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10</v>
      </c>
      <c r="G10" s="8" t="s">
        <v>18</v>
      </c>
      <c r="H10" s="8" t="s">
        <v>20</v>
      </c>
      <c r="I10" s="8" t="s">
        <v>21</v>
      </c>
    </row>
    <row r="11" spans="1:9" x14ac:dyDescent="0.2">
      <c r="A11" s="1">
        <f>DATE(YEAR(B2),MONTH(B2),1)</f>
        <v>40817</v>
      </c>
      <c r="B11" s="16"/>
      <c r="C11" s="16"/>
      <c r="D11" s="16"/>
      <c r="E11" s="19">
        <f>IF(AND(ISNUMBER(B11),ISNUMBER(C11)),C11-B11-D11+(C11&lt;B11),IF(AND(COUNTIF(WE_FT,A11)=0,OR(F11="K",F11="U",F11="E",F11="D")),$B$6,0))</f>
        <v>0</v>
      </c>
      <c r="F11" s="32" t="s">
        <v>28</v>
      </c>
      <c r="G11" s="30">
        <f>IF(COUNTIF(WE_FT,A11)=0,$B$6,0)</f>
        <v>0</v>
      </c>
      <c r="H11" s="26" t="str">
        <f t="shared" ref="H11:H41" si="0">IF((G11=0),"",IF(G11=E11,0,(E11-G11)*24))</f>
        <v/>
      </c>
      <c r="I11" s="28" t="str">
        <f t="shared" ref="I11:I41" si="1">IF(G11&gt;0,IF(H11&lt;0,"- ",IF(H11=0,"+/- ","+ "))&amp;TEXT(TRUNC(ABS(H11),0),"00:")&amp;TEXT(MOD(ABS(H11),1)*60,"00"),"")</f>
        <v/>
      </c>
    </row>
    <row r="12" spans="1:9" x14ac:dyDescent="0.2">
      <c r="A12" s="1">
        <f t="shared" ref="A12:A38" si="2">A11+1</f>
        <v>40818</v>
      </c>
      <c r="B12" s="16"/>
      <c r="C12" s="16"/>
      <c r="D12" s="16"/>
      <c r="E12" s="19">
        <f>IF(AND(ISNUMBER(B12),ISNUMBER(C12)),C12-B12-D12+(C12&lt;B12),IF(AND(COUNTIF(WE_FT,A12)=0,OR(F12="K",F12="U",F12="E",F12="D")),$B$6,0))</f>
        <v>0</v>
      </c>
      <c r="F12" s="32" t="s">
        <v>28</v>
      </c>
      <c r="G12" s="30">
        <f>IF(COUNTIF(WE_FT,A12)=0,$B$6,0)</f>
        <v>0</v>
      </c>
      <c r="H12" s="26" t="str">
        <f t="shared" si="0"/>
        <v/>
      </c>
      <c r="I12" s="28" t="str">
        <f t="shared" si="1"/>
        <v/>
      </c>
    </row>
    <row r="13" spans="1:9" x14ac:dyDescent="0.2">
      <c r="A13" s="1">
        <f t="shared" si="2"/>
        <v>40819</v>
      </c>
      <c r="B13" s="16"/>
      <c r="C13" s="16"/>
      <c r="D13" s="16"/>
      <c r="E13" s="19">
        <f>IF(AND(ISNUMBER(B13),ISNUMBER(C13)),C13-B13-D13+(C13&lt;B13),IF(AND(COUNTIF(WE_FT,A13)=0,OR(F13="K",F13="U",F13="E",F13="D")),$B$6,0))</f>
        <v>0</v>
      </c>
      <c r="F13" s="32" t="s">
        <v>28</v>
      </c>
      <c r="G13" s="30">
        <f>IF(COUNTIF(WE_FT,A13)=0,$B$6,0)</f>
        <v>0</v>
      </c>
      <c r="H13" s="26" t="str">
        <f t="shared" si="0"/>
        <v/>
      </c>
      <c r="I13" s="28" t="str">
        <f t="shared" si="1"/>
        <v/>
      </c>
    </row>
    <row r="14" spans="1:9" x14ac:dyDescent="0.2">
      <c r="A14" s="1">
        <f t="shared" si="2"/>
        <v>40820</v>
      </c>
      <c r="E14" s="19">
        <f>IF(AND(ISNUMBER(B14),ISNUMBER(C14)),C14-B14-D14+(C14&lt;B14),IF(AND(COUNTIF(WE_FT,A14)=0,OR(F14="K",F14="U",F14="E",F14="D")),$B$6,0))</f>
        <v>0.32291666666666669</v>
      </c>
      <c r="F14" s="32" t="s">
        <v>28</v>
      </c>
      <c r="G14" s="30">
        <f>IF(COUNTIF(WE_FT,A14)=0,$B$6,0)</f>
        <v>0.32291666666666669</v>
      </c>
      <c r="H14" s="26">
        <f t="shared" si="0"/>
        <v>0</v>
      </c>
      <c r="I14" s="28" t="str">
        <f t="shared" si="1"/>
        <v>+/- 00:00</v>
      </c>
    </row>
    <row r="15" spans="1:9" x14ac:dyDescent="0.2">
      <c r="A15" s="1">
        <f t="shared" si="2"/>
        <v>40821</v>
      </c>
      <c r="D15" s="16"/>
      <c r="E15" s="19">
        <f>IF(AND(ISNUMBER(B15),ISNUMBER(C15)),C15-B15-D15+(C15&lt;B15),IF(AND(COUNTIF(WE_FT,A15)=0,OR(F15="K",F15="U",F15="E",F15="D")),$B$6,0))</f>
        <v>0.32291666666666669</v>
      </c>
      <c r="F15" s="32" t="s">
        <v>28</v>
      </c>
      <c r="G15" s="30">
        <f>IF(COUNTIF(WE_FT,A15)=0,$B$6,0)</f>
        <v>0.32291666666666669</v>
      </c>
      <c r="H15" s="26">
        <f t="shared" si="0"/>
        <v>0</v>
      </c>
      <c r="I15" s="28" t="str">
        <f t="shared" si="1"/>
        <v>+/- 00:00</v>
      </c>
    </row>
    <row r="16" spans="1:9" x14ac:dyDescent="0.2">
      <c r="A16" s="1">
        <f t="shared" si="2"/>
        <v>40822</v>
      </c>
      <c r="D16" s="16"/>
      <c r="E16" s="19">
        <f>IF(AND(ISNUMBER(B16),ISNUMBER(C16)),C16-B16-D16+(C16&lt;B16),IF(AND(COUNTIF(WE_FT,A16)=0,OR(F16="K",F16="U",F16="E",F16="D")),$B$6,0))</f>
        <v>0.32291666666666669</v>
      </c>
      <c r="F16" s="32" t="s">
        <v>28</v>
      </c>
      <c r="G16" s="30">
        <f>IF(COUNTIF(WE_FT,A16)=0,$B$6,0)</f>
        <v>0.32291666666666669</v>
      </c>
      <c r="H16" s="26">
        <f t="shared" si="0"/>
        <v>0</v>
      </c>
      <c r="I16" s="28" t="str">
        <f t="shared" si="1"/>
        <v>+/- 00:00</v>
      </c>
    </row>
    <row r="17" spans="1:9" x14ac:dyDescent="0.2">
      <c r="A17" s="1">
        <f t="shared" si="2"/>
        <v>40823</v>
      </c>
      <c r="B17" s="16"/>
      <c r="C17" s="16"/>
      <c r="D17" s="16"/>
      <c r="E17" s="19">
        <f>IF(AND(ISNUMBER(B17),ISNUMBER(C17)),C17-B17-D17+(C17&lt;B17),IF(AND(COUNTIF(WE_FT,A17)=0,OR(F17="K",F17="U",F17="E",F17="D")),$B$6,0))</f>
        <v>0.32291666666666669</v>
      </c>
      <c r="F17" s="32" t="s">
        <v>28</v>
      </c>
      <c r="G17" s="30">
        <f>IF(COUNTIF(WE_FT,A17)=0,$B$6,0)</f>
        <v>0.32291666666666669</v>
      </c>
      <c r="H17" s="26">
        <f t="shared" si="0"/>
        <v>0</v>
      </c>
      <c r="I17" s="28" t="str">
        <f t="shared" si="1"/>
        <v>+/- 00:00</v>
      </c>
    </row>
    <row r="18" spans="1:9" x14ac:dyDescent="0.2">
      <c r="A18" s="1">
        <f t="shared" si="2"/>
        <v>40824</v>
      </c>
      <c r="B18" s="18"/>
      <c r="C18" s="18"/>
      <c r="D18" s="18"/>
      <c r="E18" s="19">
        <f>IF(AND(ISNUMBER(B18),ISNUMBER(C18)),C18-B18-D18+(C18&lt;B18),IF(AND(COUNTIF(WE_FT,A18)=0,OR(F18="K",F18="U",F18="E",F18="D")),$B$6,0))</f>
        <v>0</v>
      </c>
      <c r="F18" s="32" t="s">
        <v>28</v>
      </c>
      <c r="G18" s="30">
        <f>IF(COUNTIF(WE_FT,A18)=0,$B$6,0)</f>
        <v>0</v>
      </c>
      <c r="H18" s="26" t="str">
        <f t="shared" si="0"/>
        <v/>
      </c>
      <c r="I18" s="28" t="str">
        <f t="shared" si="1"/>
        <v/>
      </c>
    </row>
    <row r="19" spans="1:9" x14ac:dyDescent="0.2">
      <c r="A19" s="1">
        <f t="shared" si="2"/>
        <v>40825</v>
      </c>
      <c r="B19" s="18"/>
      <c r="C19" s="18"/>
      <c r="D19" s="18"/>
      <c r="E19" s="19">
        <f>IF(AND(ISNUMBER(B19),ISNUMBER(C19)),C19-B19-D19+(C19&lt;B19),IF(AND(COUNTIF(WE_FT,A19)=0,OR(F19="K",F19="U",F19="E",F19="D")),$B$6,0))</f>
        <v>0</v>
      </c>
      <c r="F19" s="17" t="s">
        <v>28</v>
      </c>
      <c r="G19" s="30">
        <f>IF(COUNTIF(WE_FT,A19)=0,$B$6,0)</f>
        <v>0</v>
      </c>
      <c r="H19" s="26" t="str">
        <f t="shared" si="0"/>
        <v/>
      </c>
      <c r="I19" s="28" t="str">
        <f t="shared" si="1"/>
        <v/>
      </c>
    </row>
    <row r="20" spans="1:9" x14ac:dyDescent="0.2">
      <c r="A20" s="1">
        <f t="shared" si="2"/>
        <v>40826</v>
      </c>
      <c r="B20" s="18"/>
      <c r="C20" s="18"/>
      <c r="D20" s="18"/>
      <c r="E20" s="19">
        <f>IF(AND(ISNUMBER(B20),ISNUMBER(C20)),C20-B20-D20+(C20&lt;B20),IF(AND(COUNTIF(WE_FT,A20)=0,OR(F20="K",F20="U",F20="E",F20="D")),$B$6,0))</f>
        <v>0.32291666666666669</v>
      </c>
      <c r="F20" s="32" t="s">
        <v>28</v>
      </c>
      <c r="G20" s="30">
        <f>IF(COUNTIF(WE_FT,A20)=0,$B$6,0)</f>
        <v>0.32291666666666669</v>
      </c>
      <c r="H20" s="26">
        <f t="shared" si="0"/>
        <v>0</v>
      </c>
      <c r="I20" s="28" t="str">
        <f t="shared" si="1"/>
        <v>+/- 00:00</v>
      </c>
    </row>
    <row r="21" spans="1:9" x14ac:dyDescent="0.2">
      <c r="A21" s="1">
        <f t="shared" si="2"/>
        <v>40827</v>
      </c>
      <c r="B21" s="18"/>
      <c r="C21" s="18"/>
      <c r="D21" s="18"/>
      <c r="E21" s="19">
        <f>IF(AND(ISNUMBER(B21),ISNUMBER(C21)),C21-B21-D21+(C21&lt;B21),IF(AND(COUNTIF(WE_FT,A21)=0,OR(F21="K",F21="U",F21="E",F21="D")),$B$6,0))</f>
        <v>0.32291666666666669</v>
      </c>
      <c r="F21" s="32" t="s">
        <v>28</v>
      </c>
      <c r="G21" s="30">
        <f>IF(COUNTIF(WE_FT,A21)=0,$B$6,0)</f>
        <v>0.32291666666666669</v>
      </c>
      <c r="H21" s="26">
        <f t="shared" si="0"/>
        <v>0</v>
      </c>
      <c r="I21" s="28" t="str">
        <f t="shared" si="1"/>
        <v>+/- 00:00</v>
      </c>
    </row>
    <row r="22" spans="1:9" x14ac:dyDescent="0.2">
      <c r="A22" s="1">
        <f t="shared" si="2"/>
        <v>40828</v>
      </c>
      <c r="B22" s="18"/>
      <c r="C22" s="18"/>
      <c r="D22" s="18"/>
      <c r="E22" s="19">
        <f>IF(AND(ISNUMBER(B22),ISNUMBER(C22)),C22-B22-D22+(C22&lt;B22),IF(AND(COUNTIF(WE_FT,A22)=0,OR(F22="K",F22="U",F22="E",F22="D")),$B$6,0))</f>
        <v>0.32291666666666669</v>
      </c>
      <c r="F22" s="32" t="s">
        <v>28</v>
      </c>
      <c r="G22" s="30">
        <f>IF(COUNTIF(WE_FT,A22)=0,$B$6,0)</f>
        <v>0.32291666666666669</v>
      </c>
      <c r="H22" s="26">
        <f t="shared" si="0"/>
        <v>0</v>
      </c>
      <c r="I22" s="28" t="str">
        <f t="shared" si="1"/>
        <v>+/- 00:00</v>
      </c>
    </row>
    <row r="23" spans="1:9" x14ac:dyDescent="0.2">
      <c r="A23" s="1">
        <f t="shared" si="2"/>
        <v>40829</v>
      </c>
      <c r="B23" s="18"/>
      <c r="C23" s="18"/>
      <c r="D23" s="18"/>
      <c r="E23" s="19">
        <f>IF(AND(ISNUMBER(B23),ISNUMBER(C23)),C23-B23-D23+(C23&lt;B23),IF(AND(COUNTIF(WE_FT,A23)=0,OR(F23="K",F23="U",F23="E",F23="D")),$B$6,0))</f>
        <v>0.32291666666666669</v>
      </c>
      <c r="F23" s="32" t="s">
        <v>28</v>
      </c>
      <c r="G23" s="30">
        <f>IF(COUNTIF(WE_FT,A23)=0,$B$6,0)</f>
        <v>0.32291666666666669</v>
      </c>
      <c r="H23" s="26">
        <f t="shared" si="0"/>
        <v>0</v>
      </c>
      <c r="I23" s="28" t="str">
        <f t="shared" si="1"/>
        <v>+/- 00:00</v>
      </c>
    </row>
    <row r="24" spans="1:9" x14ac:dyDescent="0.2">
      <c r="A24" s="1">
        <f t="shared" si="2"/>
        <v>40830</v>
      </c>
      <c r="B24" s="18"/>
      <c r="C24" s="18"/>
      <c r="D24" s="18"/>
      <c r="E24" s="19">
        <f>IF(AND(ISNUMBER(B24),ISNUMBER(C24)),C24-B24-D24+(C24&lt;B24),IF(AND(COUNTIF(WE_FT,A24)=0,OR(F24="K",F24="U",F24="E",F24="D")),$B$6,0))</f>
        <v>0.32291666666666669</v>
      </c>
      <c r="F24" s="32" t="s">
        <v>28</v>
      </c>
      <c r="G24" s="30">
        <f>IF(COUNTIF(WE_FT,A24)=0,$B$6,0)</f>
        <v>0.32291666666666669</v>
      </c>
      <c r="H24" s="26">
        <f t="shared" si="0"/>
        <v>0</v>
      </c>
      <c r="I24" s="28" t="str">
        <f t="shared" si="1"/>
        <v>+/- 00:00</v>
      </c>
    </row>
    <row r="25" spans="1:9" x14ac:dyDescent="0.2">
      <c r="A25" s="1">
        <f t="shared" si="2"/>
        <v>40831</v>
      </c>
      <c r="B25" s="18"/>
      <c r="C25" s="18"/>
      <c r="D25" s="18"/>
      <c r="E25" s="19">
        <f>IF(AND(ISNUMBER(B25),ISNUMBER(C25)),C25-B25-D25+(C25&lt;B25),IF(AND(COUNTIF(WE_FT,A25)=0,OR(F25="K",F25="U",F25="E",F25="D")),$B$6,0))</f>
        <v>0</v>
      </c>
      <c r="F25" s="32" t="s">
        <v>28</v>
      </c>
      <c r="G25" s="30">
        <f>IF(COUNTIF(WE_FT,A25)=0,$B$6,0)</f>
        <v>0</v>
      </c>
      <c r="H25" s="26" t="str">
        <f t="shared" si="0"/>
        <v/>
      </c>
      <c r="I25" s="28" t="str">
        <f t="shared" si="1"/>
        <v/>
      </c>
    </row>
    <row r="26" spans="1:9" x14ac:dyDescent="0.2">
      <c r="A26" s="1">
        <f t="shared" si="2"/>
        <v>40832</v>
      </c>
      <c r="B26" s="18"/>
      <c r="C26" s="18"/>
      <c r="D26" s="18"/>
      <c r="E26" s="19">
        <f>IF(AND(ISNUMBER(B26),ISNUMBER(C26)),C26-B26-D26+(C26&lt;B26),IF(AND(COUNTIF(WE_FT,A26)=0,OR(F26="K",F26="U",F26="E",F26="D")),$B$6,0))</f>
        <v>0</v>
      </c>
      <c r="F26" s="32" t="s">
        <v>28</v>
      </c>
      <c r="G26" s="30">
        <f>IF(COUNTIF(WE_FT,A26)=0,$B$6,0)</f>
        <v>0</v>
      </c>
      <c r="H26" s="26" t="str">
        <f t="shared" si="0"/>
        <v/>
      </c>
      <c r="I26" s="28" t="str">
        <f t="shared" si="1"/>
        <v/>
      </c>
    </row>
    <row r="27" spans="1:9" x14ac:dyDescent="0.2">
      <c r="A27" s="1">
        <f t="shared" si="2"/>
        <v>40833</v>
      </c>
      <c r="B27" s="18"/>
      <c r="C27" s="18"/>
      <c r="D27" s="18"/>
      <c r="E27" s="19">
        <f>IF(AND(ISNUMBER(B27),ISNUMBER(C27)),C27-B27-D27+(C27&lt;B27),IF(AND(COUNTIF(WE_FT,A27)=0,OR(F27="K",F27="U",F27="E",F27="D")),$B$6,0))</f>
        <v>0.32291666666666669</v>
      </c>
      <c r="F27" s="32" t="s">
        <v>28</v>
      </c>
      <c r="G27" s="30">
        <f>IF(COUNTIF(WE_FT,A27)=0,$B$6,0)</f>
        <v>0.32291666666666669</v>
      </c>
      <c r="H27" s="26">
        <f t="shared" si="0"/>
        <v>0</v>
      </c>
      <c r="I27" s="28" t="str">
        <f t="shared" si="1"/>
        <v>+/- 00:00</v>
      </c>
    </row>
    <row r="28" spans="1:9" x14ac:dyDescent="0.2">
      <c r="A28" s="1">
        <f t="shared" si="2"/>
        <v>40834</v>
      </c>
      <c r="B28" s="18"/>
      <c r="C28" s="18"/>
      <c r="D28" s="18"/>
      <c r="E28" s="19">
        <f>IF(AND(ISNUMBER(B28),ISNUMBER(C28)),C28-B28-D28+(C28&lt;B28),IF(AND(COUNTIF(WE_FT,A28)=0,OR(F28="K",F28="U",F28="E",F28="D")),$B$6,0))</f>
        <v>0.32291666666666669</v>
      </c>
      <c r="F28" s="32" t="s">
        <v>28</v>
      </c>
      <c r="G28" s="30">
        <f>IF(COUNTIF(WE_FT,A28)=0,$B$6,0)</f>
        <v>0.32291666666666669</v>
      </c>
      <c r="H28" s="26">
        <f t="shared" si="0"/>
        <v>0</v>
      </c>
      <c r="I28" s="28" t="str">
        <f t="shared" si="1"/>
        <v>+/- 00:00</v>
      </c>
    </row>
    <row r="29" spans="1:9" x14ac:dyDescent="0.2">
      <c r="A29" s="1">
        <f t="shared" si="2"/>
        <v>40835</v>
      </c>
      <c r="B29" s="16">
        <v>0.32291666666666669</v>
      </c>
      <c r="C29" s="16">
        <v>0.63194444444444442</v>
      </c>
      <c r="D29" s="16">
        <v>1.0416666666666666E-2</v>
      </c>
      <c r="E29" s="19">
        <f>IF(AND(ISNUMBER(B29),ISNUMBER(C29)),C29-B29-D29+(C29&lt;B29),IF(AND(COUNTIF(WE_FT,A29)=0,OR(F29="K",F29="U",F29="E",F29="D")),$B$6,0))</f>
        <v>0.29861111111111105</v>
      </c>
      <c r="F29" s="17"/>
      <c r="G29" s="30">
        <f>IF(COUNTIF(WE_FT,A29)=0,$B$6,0)</f>
        <v>0.32291666666666669</v>
      </c>
      <c r="H29" s="26">
        <f t="shared" si="0"/>
        <v>-0.58333333333333526</v>
      </c>
      <c r="I29" s="28" t="str">
        <f t="shared" si="1"/>
        <v>- 00:35</v>
      </c>
    </row>
    <row r="30" spans="1:9" x14ac:dyDescent="0.2">
      <c r="A30" s="1">
        <f t="shared" si="2"/>
        <v>40836</v>
      </c>
      <c r="B30" s="16">
        <v>0.34375</v>
      </c>
      <c r="C30" s="16">
        <v>0.80763888888888891</v>
      </c>
      <c r="D30" s="16">
        <v>4.1666666666666664E-2</v>
      </c>
      <c r="E30" s="19">
        <f>IF(AND(ISNUMBER(B30),ISNUMBER(C30)),C30-B30-D30+(C30&lt;B30),IF(AND(COUNTIF(WE_FT,A30)=0,OR(F30="K",F30="U",F30="E",F30="D")),$B$6,0))</f>
        <v>0.42222222222222222</v>
      </c>
      <c r="F30" s="17"/>
      <c r="G30" s="30">
        <f>IF(COUNTIF(WE_FT,A30)=0,$B$6,0)</f>
        <v>0.32291666666666669</v>
      </c>
      <c r="H30" s="26">
        <f t="shared" si="0"/>
        <v>2.3833333333333329</v>
      </c>
      <c r="I30" s="28" t="str">
        <f t="shared" si="1"/>
        <v>+ 02:23</v>
      </c>
    </row>
    <row r="31" spans="1:9" x14ac:dyDescent="0.2">
      <c r="A31" s="1">
        <f t="shared" si="2"/>
        <v>40837</v>
      </c>
      <c r="B31" s="18"/>
      <c r="C31" s="18"/>
      <c r="D31" s="18"/>
      <c r="E31" s="19">
        <f>IF(AND(ISNUMBER(B31),ISNUMBER(C31)),C31-B31-D31+(C31&lt;B31),IF(AND(COUNTIF(WE_FT,A31)=0,OR(F31="K",F31="U",F31="E",F31="D")),$B$6,0))</f>
        <v>0.32291666666666669</v>
      </c>
      <c r="F31" s="17" t="s">
        <v>27</v>
      </c>
      <c r="G31" s="30">
        <f>IF(COUNTIF(WE_FT,A31)=0,$B$6,0)</f>
        <v>0.32291666666666669</v>
      </c>
      <c r="H31" s="26">
        <f t="shared" si="0"/>
        <v>0</v>
      </c>
      <c r="I31" s="28" t="str">
        <f t="shared" si="1"/>
        <v>+/- 00:00</v>
      </c>
    </row>
    <row r="32" spans="1:9" x14ac:dyDescent="0.2">
      <c r="A32" s="1">
        <f t="shared" si="2"/>
        <v>40838</v>
      </c>
      <c r="B32" s="18"/>
      <c r="C32" s="18"/>
      <c r="D32" s="18"/>
      <c r="E32" s="19">
        <f>IF(AND(ISNUMBER(B32),ISNUMBER(C32)),C32-B32-D32+(C32&lt;B32),IF(AND(COUNTIF(WE_FT,A32)=0,OR(F32="K",F32="U",F32="E",F32="D")),$B$6,0))</f>
        <v>0</v>
      </c>
      <c r="F32" s="17"/>
      <c r="G32" s="30">
        <f>IF(COUNTIF(WE_FT,A32)=0,$B$6,0)</f>
        <v>0</v>
      </c>
      <c r="H32" s="26" t="str">
        <f t="shared" si="0"/>
        <v/>
      </c>
      <c r="I32" s="28" t="str">
        <f t="shared" si="1"/>
        <v/>
      </c>
    </row>
    <row r="33" spans="1:9" x14ac:dyDescent="0.2">
      <c r="A33" s="1">
        <f t="shared" si="2"/>
        <v>40839</v>
      </c>
      <c r="B33" s="18"/>
      <c r="C33" s="18"/>
      <c r="D33" s="18"/>
      <c r="E33" s="19">
        <f>IF(AND(ISNUMBER(B33),ISNUMBER(C33)),C33-B33-D33+(C33&lt;B33),IF(AND(COUNTIF(WE_FT,A33)=0,OR(F33="K",F33="U",F33="E",F33="D")),$B$6,0))</f>
        <v>0</v>
      </c>
      <c r="F33" s="17"/>
      <c r="G33" s="30">
        <f>IF(COUNTIF(WE_FT,A33)=0,$B$6,0)</f>
        <v>0</v>
      </c>
      <c r="H33" s="26" t="str">
        <f t="shared" si="0"/>
        <v/>
      </c>
      <c r="I33" s="28" t="str">
        <f t="shared" si="1"/>
        <v/>
      </c>
    </row>
    <row r="34" spans="1:9" x14ac:dyDescent="0.2">
      <c r="A34" s="1">
        <f t="shared" si="2"/>
        <v>40840</v>
      </c>
      <c r="B34" s="16">
        <v>0.37638888888888888</v>
      </c>
      <c r="C34" s="16">
        <v>0.70486111111111116</v>
      </c>
      <c r="D34" s="18"/>
      <c r="E34" s="19">
        <f>IF(AND(ISNUMBER(B34),ISNUMBER(C34)),C34-B34-D34+(C34&lt;B34),IF(AND(COUNTIF(WE_FT,A34)=0,OR(F34="K",F34="U",F34="E",F34="D")),$B$6,0))</f>
        <v>0.32847222222222228</v>
      </c>
      <c r="F34" s="17"/>
      <c r="G34" s="30">
        <f>IF(COUNTIF(WE_FT,A34)=0,$B$6,0)</f>
        <v>0.32291666666666669</v>
      </c>
      <c r="H34" s="26">
        <f t="shared" si="0"/>
        <v>0.13333333333333419</v>
      </c>
      <c r="I34" s="28" t="str">
        <f t="shared" si="1"/>
        <v>+ 00:08</v>
      </c>
    </row>
    <row r="35" spans="1:9" x14ac:dyDescent="0.2">
      <c r="A35" s="1">
        <f t="shared" si="2"/>
        <v>40841</v>
      </c>
      <c r="B35" s="18"/>
      <c r="C35" s="18"/>
      <c r="D35" s="18"/>
      <c r="E35" s="19">
        <f>IF(AND(ISNUMBER(B35),ISNUMBER(C35)),C35-B35-D35+(C35&lt;B35),IF(AND(COUNTIF(WE_FT,A35)=0,OR(F35="K",F35="U",F35="E",F35="D")),$B$6,0))</f>
        <v>0.32291666666666669</v>
      </c>
      <c r="F35" s="17" t="s">
        <v>27</v>
      </c>
      <c r="G35" s="30">
        <f>IF(COUNTIF(WE_FT,A35)=0,$B$6,0)</f>
        <v>0.32291666666666669</v>
      </c>
      <c r="H35" s="26">
        <f t="shared" si="0"/>
        <v>0</v>
      </c>
      <c r="I35" s="28" t="str">
        <f t="shared" si="1"/>
        <v>+/- 00:00</v>
      </c>
    </row>
    <row r="36" spans="1:9" x14ac:dyDescent="0.2">
      <c r="A36" s="1">
        <f t="shared" si="2"/>
        <v>40842</v>
      </c>
      <c r="B36" s="18"/>
      <c r="C36" s="18"/>
      <c r="D36" s="18"/>
      <c r="E36" s="19">
        <f>IF(AND(ISNUMBER(B36),ISNUMBER(C36)),C36-B36-D36+(C36&lt;B36),IF(AND(COUNTIF(WE_FT,A36)=0,OR(F36="K",F36="U",F36="E",F36="D")),$B$6,0))</f>
        <v>0.32291666666666669</v>
      </c>
      <c r="F36" s="17" t="s">
        <v>27</v>
      </c>
      <c r="G36" s="30">
        <f>IF(COUNTIF(WE_FT,A36)=0,$B$6,0)</f>
        <v>0.32291666666666669</v>
      </c>
      <c r="H36" s="26">
        <f t="shared" si="0"/>
        <v>0</v>
      </c>
      <c r="I36" s="28" t="str">
        <f t="shared" si="1"/>
        <v>+/- 00:00</v>
      </c>
    </row>
    <row r="37" spans="1:9" x14ac:dyDescent="0.2">
      <c r="A37" s="1">
        <f t="shared" si="2"/>
        <v>40843</v>
      </c>
      <c r="B37" s="18"/>
      <c r="C37" s="18"/>
      <c r="D37" s="18"/>
      <c r="E37" s="19">
        <f>IF(AND(ISNUMBER(B37),ISNUMBER(C37)),C37-B37-D37+(C37&lt;B37),IF(AND(COUNTIF(WE_FT,A37)=0,OR(F37="K",F37="U",F37="E",F37="D")),$B$6,0))</f>
        <v>0</v>
      </c>
      <c r="F37" s="17"/>
      <c r="G37" s="30">
        <f>IF(COUNTIF(WE_FT,A37)=0,$B$6,0)</f>
        <v>0.32291666666666669</v>
      </c>
      <c r="H37" s="26">
        <f t="shared" si="0"/>
        <v>-7.75</v>
      </c>
      <c r="I37" s="28" t="str">
        <f t="shared" si="1"/>
        <v>- 07:45</v>
      </c>
    </row>
    <row r="38" spans="1:9" x14ac:dyDescent="0.2">
      <c r="A38" s="1">
        <f t="shared" si="2"/>
        <v>40844</v>
      </c>
      <c r="B38" s="18"/>
      <c r="C38" s="18"/>
      <c r="D38" s="18"/>
      <c r="E38" s="19">
        <f>IF(AND(ISNUMBER(B38),ISNUMBER(C38)),C38-B38-D38+(C38&lt;B38),IF(AND(COUNTIF(WE_FT,A38)=0,OR(F38="K",F38="U",F38="E",F38="D")),$B$6,0))</f>
        <v>0.32291666666666669</v>
      </c>
      <c r="F38" s="17" t="s">
        <v>26</v>
      </c>
      <c r="G38" s="30">
        <f>IF(COUNTIF(WE_FT,A38)=0,$B$6,0)</f>
        <v>0.32291666666666669</v>
      </c>
      <c r="H38" s="26">
        <f t="shared" si="0"/>
        <v>0</v>
      </c>
      <c r="I38" s="28" t="str">
        <f t="shared" si="1"/>
        <v>+/- 00:00</v>
      </c>
    </row>
    <row r="39" spans="1:9" x14ac:dyDescent="0.2">
      <c r="A39" s="31">
        <f>IF(MONTH($A$38+ROW()-38)=MONTH($B$2),$A$38+ROW()-38,0)</f>
        <v>40845</v>
      </c>
      <c r="B39" s="18"/>
      <c r="C39" s="18"/>
      <c r="D39" s="18"/>
      <c r="E39" s="19">
        <f>IF(AND(ISNUMBER(B39),ISNUMBER(C39)),C39-B39-D39+(C39&lt;B39),IF(AND(COUNTIF(WE_FT,A39)=0,OR(F39="K",F39="U",F39="E",F39="D")),$B$6,0))</f>
        <v>0</v>
      </c>
      <c r="F39" s="17" t="s">
        <v>26</v>
      </c>
      <c r="G39" s="30">
        <f>IF(COUNTIF(WE_FT,A39)=0,$B$6,0)</f>
        <v>0</v>
      </c>
      <c r="H39" s="26" t="str">
        <f t="shared" si="0"/>
        <v/>
      </c>
      <c r="I39" s="28" t="str">
        <f t="shared" si="1"/>
        <v/>
      </c>
    </row>
    <row r="40" spans="1:9" x14ac:dyDescent="0.2">
      <c r="A40" s="31">
        <f t="shared" ref="A40:A41" si="3">IF(MONTH($A$38+ROW()-38)=MONTH($B$2),$A$38+ROW()-38,0)</f>
        <v>40846</v>
      </c>
      <c r="B40" s="16">
        <v>0.3659722222222222</v>
      </c>
      <c r="C40" s="16">
        <v>0.77638888888888891</v>
      </c>
      <c r="D40" s="16">
        <v>3.125E-2</v>
      </c>
      <c r="E40" s="19">
        <f>IF(AND(ISNUMBER(B40),ISNUMBER(C40)),C40-B40-D40+(C40&lt;B40),IF(AND(COUNTIF(WE_FT,A40)=0,OR(F40="K",F40="U",F40="E",F40="D")),$B$6,0))</f>
        <v>0.37916666666666671</v>
      </c>
      <c r="F40" s="17" t="s">
        <v>26</v>
      </c>
      <c r="G40" s="30">
        <f>IF(COUNTIF(WE_FT,A40)=0,$B$6,0)</f>
        <v>0</v>
      </c>
      <c r="H40" s="26" t="str">
        <f t="shared" si="0"/>
        <v/>
      </c>
      <c r="I40" s="28" t="str">
        <f t="shared" si="1"/>
        <v/>
      </c>
    </row>
    <row r="41" spans="1:9" x14ac:dyDescent="0.2">
      <c r="A41" s="31">
        <f t="shared" si="3"/>
        <v>40847</v>
      </c>
      <c r="B41" s="18"/>
      <c r="C41" s="18"/>
      <c r="D41" s="18"/>
      <c r="E41" s="19">
        <f>IF(AND(ISNUMBER(B41),ISNUMBER(C41)),C41-B41-D41+(C41&lt;B41),IF(AND(COUNTIF(WE_FT,A41)=0,OR(F41="K",F41="U",F41="E",F41="D")),$B$6,0))</f>
        <v>0</v>
      </c>
      <c r="F41" s="17"/>
      <c r="G41" s="30">
        <f>IF(COUNTIF(WE_FT,A41)=0,$B$6,0)</f>
        <v>0.32291666666666669</v>
      </c>
      <c r="H41" s="26">
        <f t="shared" si="0"/>
        <v>-7.75</v>
      </c>
      <c r="I41" s="28" t="str">
        <f t="shared" si="1"/>
        <v>- 07:45</v>
      </c>
    </row>
    <row r="42" spans="1:9" ht="13.5" thickBot="1" x14ac:dyDescent="0.25">
      <c r="A42" s="11" t="s">
        <v>23</v>
      </c>
      <c r="B42" s="10"/>
      <c r="C42" s="10"/>
      <c r="D42" s="10"/>
      <c r="E42" s="20">
        <f>SUM(E11:E17)</f>
        <v>1.2916666666666667</v>
      </c>
      <c r="F42" s="10"/>
      <c r="G42" s="10"/>
      <c r="H42" s="27">
        <f>SUM(H11:H41)</f>
        <v>-13.566666666666668</v>
      </c>
      <c r="I42" s="29" t="str">
        <f t="shared" ref="I42" si="4">IF(H42&lt;0,"- ",IF(H42=0,"+/- ","+ "))&amp;TEXT(TRUNC(ABS(H42),0),"00:")&amp;TEXT(MOD(ABS(H42),1)*60,"00")</f>
        <v>- 13:34</v>
      </c>
    </row>
    <row r="43" spans="1:9" ht="13.5" thickTop="1" x14ac:dyDescent="0.2">
      <c r="H43" s="25"/>
    </row>
    <row r="44" spans="1:9" x14ac:dyDescent="0.2">
      <c r="A44" t="s">
        <v>11</v>
      </c>
      <c r="B44" s="40">
        <f>SUMPRODUCT(N($F$11:$F$41="K")*(WEEKDAY($A$11:$A$41,2)&lt;6))</f>
        <v>1</v>
      </c>
      <c r="C44" s="38"/>
      <c r="H44" s="25"/>
    </row>
    <row r="45" spans="1:9" x14ac:dyDescent="0.2">
      <c r="A45" t="s">
        <v>12</v>
      </c>
      <c r="B45" s="40">
        <f>SUMPRODUCT(N($F$11:$F$41="U")*(WEEKDAY($A$11:$A$41,2)&lt;6))</f>
        <v>12</v>
      </c>
      <c r="C45" s="39"/>
      <c r="H45" s="25"/>
    </row>
    <row r="46" spans="1:9" x14ac:dyDescent="0.2">
      <c r="A46" t="s">
        <v>13</v>
      </c>
      <c r="B46" s="40">
        <f>SUMPRODUCT(N($F$11:$F$41="E")*(WEEKDAY($A$11:$A$41,2)&lt;6))</f>
        <v>0</v>
      </c>
      <c r="H46" s="25"/>
    </row>
    <row r="47" spans="1:9" x14ac:dyDescent="0.2">
      <c r="A47" t="s">
        <v>14</v>
      </c>
      <c r="B47" s="40">
        <f>COUNTIF($F$11:$F$41,"D")</f>
        <v>3</v>
      </c>
    </row>
    <row r="48" spans="1:9" x14ac:dyDescent="0.2">
      <c r="A48" t="s">
        <v>15</v>
      </c>
      <c r="B48" s="40">
        <f>SUMPRODUCT(N($F$11:$F$41="X")*(WEEKDAY($A$11:$A$41,2)&lt;6))</f>
        <v>0</v>
      </c>
    </row>
  </sheetData>
  <mergeCells count="2">
    <mergeCell ref="B9:C9"/>
    <mergeCell ref="H9:I9"/>
  </mergeCells>
  <conditionalFormatting sqref="B44:B48">
    <cfRule type="cellIs" dxfId="79" priority="13" stopIfTrue="1" operator="greaterThan">
      <formula>0</formula>
    </cfRule>
  </conditionalFormatting>
  <conditionalFormatting sqref="I11:I42">
    <cfRule type="expression" dxfId="78" priority="14" stopIfTrue="1">
      <formula>H11&lt;0</formula>
    </cfRule>
    <cfRule type="expression" dxfId="77" priority="15" stopIfTrue="1">
      <formula>H11&gt;0</formula>
    </cfRule>
    <cfRule type="expression" dxfId="76" priority="16" stopIfTrue="1">
      <formula>H11=0</formula>
    </cfRule>
  </conditionalFormatting>
  <conditionalFormatting sqref="I11:I41">
    <cfRule type="expression" dxfId="75" priority="10" stopIfTrue="1">
      <formula>H11&lt;0</formula>
    </cfRule>
    <cfRule type="expression" dxfId="74" priority="11" stopIfTrue="1">
      <formula>H11&gt;0</formula>
    </cfRule>
    <cfRule type="expression" dxfId="73" priority="12" stopIfTrue="1">
      <formula>H11=0</formula>
    </cfRule>
  </conditionalFormatting>
  <conditionalFormatting sqref="I11:I41">
    <cfRule type="expression" dxfId="72" priority="7" stopIfTrue="1">
      <formula>H11&lt;0</formula>
    </cfRule>
    <cfRule type="expression" dxfId="71" priority="8" stopIfTrue="1">
      <formula>H11&gt;0</formula>
    </cfRule>
    <cfRule type="expression" dxfId="70" priority="9" stopIfTrue="1">
      <formula>H11=0</formula>
    </cfRule>
  </conditionalFormatting>
  <conditionalFormatting sqref="I11:I41">
    <cfRule type="expression" dxfId="69" priority="4" stopIfTrue="1">
      <formula>H11&lt;0</formula>
    </cfRule>
    <cfRule type="expression" dxfId="68" priority="5" stopIfTrue="1">
      <formula>H11&gt;0</formula>
    </cfRule>
    <cfRule type="expression" dxfId="67" priority="6" stopIfTrue="1">
      <formula>H11=0</formula>
    </cfRule>
  </conditionalFormatting>
  <conditionalFormatting sqref="A31:D33 A11:I11 A29:A30 D30 A35:D41 A34 D34 A17:D28 D15:D16 A14:A16 A12:D13 E12:I41">
    <cfRule type="expression" dxfId="66" priority="1">
      <formula>COUNTIF(FT,$A11)&gt;0</formula>
    </cfRule>
    <cfRule type="expression" dxfId="65" priority="2">
      <formula>WEEKDAY($A11,2)=7</formula>
    </cfRule>
    <cfRule type="expression" dxfId="64" priority="3">
      <formula>WEEKDAY($A11,2)=6</formula>
    </cfRule>
  </conditionalFormatting>
  <conditionalFormatting sqref="B29:D29 B30:C30">
    <cfRule type="expression" dxfId="63" priority="20">
      <formula>COUNTIF(FT,$A14)&gt;0</formula>
    </cfRule>
    <cfRule type="expression" dxfId="62" priority="21">
      <formula>WEEKDAY($A14,2)=7</formula>
    </cfRule>
    <cfRule type="expression" dxfId="61" priority="22">
      <formula>WEEKDAY($A14,2)=6</formula>
    </cfRule>
  </conditionalFormatting>
  <conditionalFormatting sqref="B34:C34">
    <cfRule type="expression" dxfId="60" priority="26">
      <formula>COUNTIF(FT,$A16)&gt;0</formula>
    </cfRule>
    <cfRule type="expression" dxfId="59" priority="27">
      <formula>WEEKDAY($A16,2)=7</formula>
    </cfRule>
    <cfRule type="expression" dxfId="58" priority="28">
      <formula>WEEKDAY($A16,2)=6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topLeftCell="A103" workbookViewId="0">
      <selection activeCell="A110" sqref="A110:A130"/>
    </sheetView>
  </sheetViews>
  <sheetFormatPr baseColWidth="10" defaultRowHeight="12.75" x14ac:dyDescent="0.2"/>
  <cols>
    <col min="1" max="1" width="26.7109375" bestFit="1" customWidth="1"/>
  </cols>
  <sheetData>
    <row r="1" spans="1:1" x14ac:dyDescent="0.2">
      <c r="A1">
        <v>2011</v>
      </c>
    </row>
    <row r="3" spans="1:1" x14ac:dyDescent="0.2">
      <c r="A3" s="1">
        <f>DATE(A1,1,1)</f>
        <v>40544</v>
      </c>
    </row>
    <row r="4" spans="1:1" x14ac:dyDescent="0.2">
      <c r="A4" s="1">
        <v>40545</v>
      </c>
    </row>
    <row r="5" spans="1:1" x14ac:dyDescent="0.2">
      <c r="A5" s="1">
        <f>A3+7</f>
        <v>40551</v>
      </c>
    </row>
    <row r="6" spans="1:1" x14ac:dyDescent="0.2">
      <c r="A6" s="1">
        <f>A4+7</f>
        <v>40552</v>
      </c>
    </row>
    <row r="7" spans="1:1" x14ac:dyDescent="0.2">
      <c r="A7" s="1">
        <f t="shared" ref="A7:A70" si="0">A5+7</f>
        <v>40558</v>
      </c>
    </row>
    <row r="8" spans="1:1" x14ac:dyDescent="0.2">
      <c r="A8" s="1">
        <f t="shared" si="0"/>
        <v>40559</v>
      </c>
    </row>
    <row r="9" spans="1:1" x14ac:dyDescent="0.2">
      <c r="A9" s="1">
        <f t="shared" si="0"/>
        <v>40565</v>
      </c>
    </row>
    <row r="10" spans="1:1" x14ac:dyDescent="0.2">
      <c r="A10" s="1">
        <f t="shared" si="0"/>
        <v>40566</v>
      </c>
    </row>
    <row r="11" spans="1:1" x14ac:dyDescent="0.2">
      <c r="A11" s="1">
        <f t="shared" si="0"/>
        <v>40572</v>
      </c>
    </row>
    <row r="12" spans="1:1" x14ac:dyDescent="0.2">
      <c r="A12" s="1">
        <f t="shared" si="0"/>
        <v>40573</v>
      </c>
    </row>
    <row r="13" spans="1:1" x14ac:dyDescent="0.2">
      <c r="A13" s="1">
        <f t="shared" si="0"/>
        <v>40579</v>
      </c>
    </row>
    <row r="14" spans="1:1" x14ac:dyDescent="0.2">
      <c r="A14" s="1">
        <f t="shared" si="0"/>
        <v>40580</v>
      </c>
    </row>
    <row r="15" spans="1:1" x14ac:dyDescent="0.2">
      <c r="A15" s="1">
        <f t="shared" si="0"/>
        <v>40586</v>
      </c>
    </row>
    <row r="16" spans="1:1" x14ac:dyDescent="0.2">
      <c r="A16" s="1">
        <f t="shared" si="0"/>
        <v>40587</v>
      </c>
    </row>
    <row r="17" spans="1:1" x14ac:dyDescent="0.2">
      <c r="A17" s="1">
        <f t="shared" si="0"/>
        <v>40593</v>
      </c>
    </row>
    <row r="18" spans="1:1" x14ac:dyDescent="0.2">
      <c r="A18" s="1">
        <f t="shared" si="0"/>
        <v>40594</v>
      </c>
    </row>
    <row r="19" spans="1:1" x14ac:dyDescent="0.2">
      <c r="A19" s="1">
        <f t="shared" si="0"/>
        <v>40600</v>
      </c>
    </row>
    <row r="20" spans="1:1" x14ac:dyDescent="0.2">
      <c r="A20" s="1">
        <f t="shared" si="0"/>
        <v>40601</v>
      </c>
    </row>
    <row r="21" spans="1:1" x14ac:dyDescent="0.2">
      <c r="A21" s="1">
        <f t="shared" si="0"/>
        <v>40607</v>
      </c>
    </row>
    <row r="22" spans="1:1" x14ac:dyDescent="0.2">
      <c r="A22" s="1">
        <f t="shared" si="0"/>
        <v>40608</v>
      </c>
    </row>
    <row r="23" spans="1:1" x14ac:dyDescent="0.2">
      <c r="A23" s="1">
        <f t="shared" si="0"/>
        <v>40614</v>
      </c>
    </row>
    <row r="24" spans="1:1" x14ac:dyDescent="0.2">
      <c r="A24" s="1">
        <f t="shared" si="0"/>
        <v>40615</v>
      </c>
    </row>
    <row r="25" spans="1:1" x14ac:dyDescent="0.2">
      <c r="A25" s="1">
        <f t="shared" si="0"/>
        <v>40621</v>
      </c>
    </row>
    <row r="26" spans="1:1" x14ac:dyDescent="0.2">
      <c r="A26" s="1">
        <f t="shared" si="0"/>
        <v>40622</v>
      </c>
    </row>
    <row r="27" spans="1:1" x14ac:dyDescent="0.2">
      <c r="A27" s="1">
        <f t="shared" si="0"/>
        <v>40628</v>
      </c>
    </row>
    <row r="28" spans="1:1" x14ac:dyDescent="0.2">
      <c r="A28" s="1">
        <f t="shared" si="0"/>
        <v>40629</v>
      </c>
    </row>
    <row r="29" spans="1:1" x14ac:dyDescent="0.2">
      <c r="A29" s="1">
        <f t="shared" si="0"/>
        <v>40635</v>
      </c>
    </row>
    <row r="30" spans="1:1" x14ac:dyDescent="0.2">
      <c r="A30" s="1">
        <f t="shared" si="0"/>
        <v>40636</v>
      </c>
    </row>
    <row r="31" spans="1:1" x14ac:dyDescent="0.2">
      <c r="A31" s="1">
        <f t="shared" si="0"/>
        <v>40642</v>
      </c>
    </row>
    <row r="32" spans="1:1" x14ac:dyDescent="0.2">
      <c r="A32" s="1">
        <f t="shared" si="0"/>
        <v>40643</v>
      </c>
    </row>
    <row r="33" spans="1:1" x14ac:dyDescent="0.2">
      <c r="A33" s="1">
        <f t="shared" si="0"/>
        <v>40649</v>
      </c>
    </row>
    <row r="34" spans="1:1" x14ac:dyDescent="0.2">
      <c r="A34" s="1">
        <f t="shared" si="0"/>
        <v>40650</v>
      </c>
    </row>
    <row r="35" spans="1:1" x14ac:dyDescent="0.2">
      <c r="A35" s="1">
        <f t="shared" si="0"/>
        <v>40656</v>
      </c>
    </row>
    <row r="36" spans="1:1" x14ac:dyDescent="0.2">
      <c r="A36" s="1">
        <f t="shared" si="0"/>
        <v>40657</v>
      </c>
    </row>
    <row r="37" spans="1:1" x14ac:dyDescent="0.2">
      <c r="A37" s="1">
        <f t="shared" si="0"/>
        <v>40663</v>
      </c>
    </row>
    <row r="38" spans="1:1" x14ac:dyDescent="0.2">
      <c r="A38" s="1">
        <f t="shared" si="0"/>
        <v>40664</v>
      </c>
    </row>
    <row r="39" spans="1:1" x14ac:dyDescent="0.2">
      <c r="A39" s="1">
        <f t="shared" si="0"/>
        <v>40670</v>
      </c>
    </row>
    <row r="40" spans="1:1" x14ac:dyDescent="0.2">
      <c r="A40" s="1">
        <f t="shared" si="0"/>
        <v>40671</v>
      </c>
    </row>
    <row r="41" spans="1:1" x14ac:dyDescent="0.2">
      <c r="A41" s="1">
        <f t="shared" si="0"/>
        <v>40677</v>
      </c>
    </row>
    <row r="42" spans="1:1" x14ac:dyDescent="0.2">
      <c r="A42" s="1">
        <f t="shared" si="0"/>
        <v>40678</v>
      </c>
    </row>
    <row r="43" spans="1:1" x14ac:dyDescent="0.2">
      <c r="A43" s="1">
        <f t="shared" si="0"/>
        <v>40684</v>
      </c>
    </row>
    <row r="44" spans="1:1" x14ac:dyDescent="0.2">
      <c r="A44" s="1">
        <f t="shared" si="0"/>
        <v>40685</v>
      </c>
    </row>
    <row r="45" spans="1:1" x14ac:dyDescent="0.2">
      <c r="A45" s="1">
        <f t="shared" si="0"/>
        <v>40691</v>
      </c>
    </row>
    <row r="46" spans="1:1" x14ac:dyDescent="0.2">
      <c r="A46" s="1">
        <f t="shared" si="0"/>
        <v>40692</v>
      </c>
    </row>
    <row r="47" spans="1:1" x14ac:dyDescent="0.2">
      <c r="A47" s="1">
        <f t="shared" si="0"/>
        <v>40698</v>
      </c>
    </row>
    <row r="48" spans="1:1" x14ac:dyDescent="0.2">
      <c r="A48" s="1">
        <f t="shared" si="0"/>
        <v>40699</v>
      </c>
    </row>
    <row r="49" spans="1:1" x14ac:dyDescent="0.2">
      <c r="A49" s="1">
        <f t="shared" si="0"/>
        <v>40705</v>
      </c>
    </row>
    <row r="50" spans="1:1" x14ac:dyDescent="0.2">
      <c r="A50" s="1">
        <f t="shared" si="0"/>
        <v>40706</v>
      </c>
    </row>
    <row r="51" spans="1:1" x14ac:dyDescent="0.2">
      <c r="A51" s="1">
        <f t="shared" si="0"/>
        <v>40712</v>
      </c>
    </row>
    <row r="52" spans="1:1" x14ac:dyDescent="0.2">
      <c r="A52" s="1">
        <f t="shared" si="0"/>
        <v>40713</v>
      </c>
    </row>
    <row r="53" spans="1:1" x14ac:dyDescent="0.2">
      <c r="A53" s="1">
        <f t="shared" si="0"/>
        <v>40719</v>
      </c>
    </row>
    <row r="54" spans="1:1" x14ac:dyDescent="0.2">
      <c r="A54" s="1">
        <f t="shared" si="0"/>
        <v>40720</v>
      </c>
    </row>
    <row r="55" spans="1:1" x14ac:dyDescent="0.2">
      <c r="A55" s="1">
        <f t="shared" si="0"/>
        <v>40726</v>
      </c>
    </row>
    <row r="56" spans="1:1" x14ac:dyDescent="0.2">
      <c r="A56" s="1">
        <f t="shared" si="0"/>
        <v>40727</v>
      </c>
    </row>
    <row r="57" spans="1:1" x14ac:dyDescent="0.2">
      <c r="A57" s="1">
        <f t="shared" si="0"/>
        <v>40733</v>
      </c>
    </row>
    <row r="58" spans="1:1" x14ac:dyDescent="0.2">
      <c r="A58" s="1">
        <f t="shared" si="0"/>
        <v>40734</v>
      </c>
    </row>
    <row r="59" spans="1:1" x14ac:dyDescent="0.2">
      <c r="A59" s="1">
        <f t="shared" si="0"/>
        <v>40740</v>
      </c>
    </row>
    <row r="60" spans="1:1" x14ac:dyDescent="0.2">
      <c r="A60" s="1">
        <f t="shared" si="0"/>
        <v>40741</v>
      </c>
    </row>
    <row r="61" spans="1:1" x14ac:dyDescent="0.2">
      <c r="A61" s="1">
        <f t="shared" si="0"/>
        <v>40747</v>
      </c>
    </row>
    <row r="62" spans="1:1" x14ac:dyDescent="0.2">
      <c r="A62" s="1">
        <f t="shared" si="0"/>
        <v>40748</v>
      </c>
    </row>
    <row r="63" spans="1:1" x14ac:dyDescent="0.2">
      <c r="A63" s="1">
        <f t="shared" si="0"/>
        <v>40754</v>
      </c>
    </row>
    <row r="64" spans="1:1" x14ac:dyDescent="0.2">
      <c r="A64" s="1">
        <f t="shared" si="0"/>
        <v>40755</v>
      </c>
    </row>
    <row r="65" spans="1:1" x14ac:dyDescent="0.2">
      <c r="A65" s="1">
        <f t="shared" si="0"/>
        <v>40761</v>
      </c>
    </row>
    <row r="66" spans="1:1" x14ac:dyDescent="0.2">
      <c r="A66" s="1">
        <f t="shared" si="0"/>
        <v>40762</v>
      </c>
    </row>
    <row r="67" spans="1:1" x14ac:dyDescent="0.2">
      <c r="A67" s="1">
        <f t="shared" si="0"/>
        <v>40768</v>
      </c>
    </row>
    <row r="68" spans="1:1" x14ac:dyDescent="0.2">
      <c r="A68" s="1">
        <f t="shared" si="0"/>
        <v>40769</v>
      </c>
    </row>
    <row r="69" spans="1:1" x14ac:dyDescent="0.2">
      <c r="A69" s="1">
        <f t="shared" si="0"/>
        <v>40775</v>
      </c>
    </row>
    <row r="70" spans="1:1" x14ac:dyDescent="0.2">
      <c r="A70" s="1">
        <f t="shared" si="0"/>
        <v>40776</v>
      </c>
    </row>
    <row r="71" spans="1:1" x14ac:dyDescent="0.2">
      <c r="A71" s="1">
        <f t="shared" ref="A71:A134" si="1">A69+7</f>
        <v>40782</v>
      </c>
    </row>
    <row r="72" spans="1:1" x14ac:dyDescent="0.2">
      <c r="A72" s="1">
        <f t="shared" si="1"/>
        <v>40783</v>
      </c>
    </row>
    <row r="73" spans="1:1" x14ac:dyDescent="0.2">
      <c r="A73" s="1">
        <f t="shared" si="1"/>
        <v>40789</v>
      </c>
    </row>
    <row r="74" spans="1:1" x14ac:dyDescent="0.2">
      <c r="A74" s="1">
        <f t="shared" si="1"/>
        <v>40790</v>
      </c>
    </row>
    <row r="75" spans="1:1" x14ac:dyDescent="0.2">
      <c r="A75" s="1">
        <f t="shared" si="1"/>
        <v>40796</v>
      </c>
    </row>
    <row r="76" spans="1:1" x14ac:dyDescent="0.2">
      <c r="A76" s="1">
        <f t="shared" si="1"/>
        <v>40797</v>
      </c>
    </row>
    <row r="77" spans="1:1" x14ac:dyDescent="0.2">
      <c r="A77" s="1">
        <f t="shared" si="1"/>
        <v>40803</v>
      </c>
    </row>
    <row r="78" spans="1:1" x14ac:dyDescent="0.2">
      <c r="A78" s="1">
        <f t="shared" si="1"/>
        <v>40804</v>
      </c>
    </row>
    <row r="79" spans="1:1" x14ac:dyDescent="0.2">
      <c r="A79" s="1">
        <f t="shared" si="1"/>
        <v>40810</v>
      </c>
    </row>
    <row r="80" spans="1:1" x14ac:dyDescent="0.2">
      <c r="A80" s="1">
        <f t="shared" si="1"/>
        <v>40811</v>
      </c>
    </row>
    <row r="81" spans="1:1" x14ac:dyDescent="0.2">
      <c r="A81" s="1">
        <f t="shared" si="1"/>
        <v>40817</v>
      </c>
    </row>
    <row r="82" spans="1:1" x14ac:dyDescent="0.2">
      <c r="A82" s="1">
        <f t="shared" si="1"/>
        <v>40818</v>
      </c>
    </row>
    <row r="83" spans="1:1" x14ac:dyDescent="0.2">
      <c r="A83" s="1">
        <f t="shared" si="1"/>
        <v>40824</v>
      </c>
    </row>
    <row r="84" spans="1:1" x14ac:dyDescent="0.2">
      <c r="A84" s="1">
        <f t="shared" si="1"/>
        <v>40825</v>
      </c>
    </row>
    <row r="85" spans="1:1" x14ac:dyDescent="0.2">
      <c r="A85" s="1">
        <f t="shared" si="1"/>
        <v>40831</v>
      </c>
    </row>
    <row r="86" spans="1:1" x14ac:dyDescent="0.2">
      <c r="A86" s="1">
        <f t="shared" si="1"/>
        <v>40832</v>
      </c>
    </row>
    <row r="87" spans="1:1" x14ac:dyDescent="0.2">
      <c r="A87" s="1">
        <f t="shared" si="1"/>
        <v>40838</v>
      </c>
    </row>
    <row r="88" spans="1:1" x14ac:dyDescent="0.2">
      <c r="A88" s="1">
        <f t="shared" si="1"/>
        <v>40839</v>
      </c>
    </row>
    <row r="89" spans="1:1" x14ac:dyDescent="0.2">
      <c r="A89" s="1">
        <f t="shared" si="1"/>
        <v>40845</v>
      </c>
    </row>
    <row r="90" spans="1:1" x14ac:dyDescent="0.2">
      <c r="A90" s="1">
        <f t="shared" si="1"/>
        <v>40846</v>
      </c>
    </row>
    <row r="91" spans="1:1" x14ac:dyDescent="0.2">
      <c r="A91" s="1">
        <f t="shared" si="1"/>
        <v>40852</v>
      </c>
    </row>
    <row r="92" spans="1:1" x14ac:dyDescent="0.2">
      <c r="A92" s="1">
        <f t="shared" si="1"/>
        <v>40853</v>
      </c>
    </row>
    <row r="93" spans="1:1" x14ac:dyDescent="0.2">
      <c r="A93" s="1">
        <f t="shared" si="1"/>
        <v>40859</v>
      </c>
    </row>
    <row r="94" spans="1:1" x14ac:dyDescent="0.2">
      <c r="A94" s="1">
        <f t="shared" si="1"/>
        <v>40860</v>
      </c>
    </row>
    <row r="95" spans="1:1" x14ac:dyDescent="0.2">
      <c r="A95" s="1">
        <f t="shared" si="1"/>
        <v>40866</v>
      </c>
    </row>
    <row r="96" spans="1:1" x14ac:dyDescent="0.2">
      <c r="A96" s="1">
        <f t="shared" si="1"/>
        <v>40867</v>
      </c>
    </row>
    <row r="97" spans="1:2" x14ac:dyDescent="0.2">
      <c r="A97" s="1">
        <f t="shared" si="1"/>
        <v>40873</v>
      </c>
    </row>
    <row r="98" spans="1:2" x14ac:dyDescent="0.2">
      <c r="A98" s="1">
        <f t="shared" si="1"/>
        <v>40874</v>
      </c>
    </row>
    <row r="99" spans="1:2" x14ac:dyDescent="0.2">
      <c r="A99" s="1">
        <f t="shared" si="1"/>
        <v>40880</v>
      </c>
    </row>
    <row r="100" spans="1:2" x14ac:dyDescent="0.2">
      <c r="A100" s="1">
        <f t="shared" si="1"/>
        <v>40881</v>
      </c>
    </row>
    <row r="101" spans="1:2" x14ac:dyDescent="0.2">
      <c r="A101" s="1">
        <f t="shared" si="1"/>
        <v>40887</v>
      </c>
    </row>
    <row r="102" spans="1:2" x14ac:dyDescent="0.2">
      <c r="A102" s="1">
        <f t="shared" si="1"/>
        <v>40888</v>
      </c>
    </row>
    <row r="103" spans="1:2" x14ac:dyDescent="0.2">
      <c r="A103" s="1">
        <f t="shared" si="1"/>
        <v>40894</v>
      </c>
    </row>
    <row r="104" spans="1:2" x14ac:dyDescent="0.2">
      <c r="A104" s="1">
        <f t="shared" si="1"/>
        <v>40895</v>
      </c>
    </row>
    <row r="105" spans="1:2" x14ac:dyDescent="0.2">
      <c r="A105" s="1">
        <f t="shared" si="1"/>
        <v>40901</v>
      </c>
    </row>
    <row r="106" spans="1:2" x14ac:dyDescent="0.2">
      <c r="A106" s="1">
        <f t="shared" si="1"/>
        <v>40902</v>
      </c>
    </row>
    <row r="107" spans="1:2" x14ac:dyDescent="0.2">
      <c r="A107" s="1">
        <f t="shared" si="1"/>
        <v>40908</v>
      </c>
    </row>
    <row r="108" spans="1:2" x14ac:dyDescent="0.2">
      <c r="A108" s="1"/>
    </row>
    <row r="109" spans="1:2" x14ac:dyDescent="0.2">
      <c r="A109" s="1"/>
    </row>
    <row r="110" spans="1:2" x14ac:dyDescent="0.2">
      <c r="A110" s="1">
        <f>A111-2</f>
        <v>40655</v>
      </c>
      <c r="B110" s="41" t="s">
        <v>31</v>
      </c>
    </row>
    <row r="111" spans="1:2" x14ac:dyDescent="0.2">
      <c r="A111" s="1">
        <f>7*ROUND((4&amp;-A1)/7+MOD(19*MOD(A1,19)-7,30)*0.14,)-6</f>
        <v>40657</v>
      </c>
      <c r="B111" s="41" t="s">
        <v>32</v>
      </c>
    </row>
    <row r="112" spans="1:2" x14ac:dyDescent="0.2">
      <c r="A112" s="1">
        <f>A111+1</f>
        <v>40658</v>
      </c>
      <c r="B112" s="41" t="s">
        <v>33</v>
      </c>
    </row>
    <row r="113" spans="1:2" x14ac:dyDescent="0.2">
      <c r="A113" s="1">
        <f>DATE(A1,5,1)</f>
        <v>40664</v>
      </c>
      <c r="B113" s="41" t="s">
        <v>34</v>
      </c>
    </row>
    <row r="114" spans="1:2" x14ac:dyDescent="0.2">
      <c r="A114" s="1">
        <f>A111+39</f>
        <v>40696</v>
      </c>
      <c r="B114" s="41" t="s">
        <v>35</v>
      </c>
    </row>
    <row r="115" spans="1:2" x14ac:dyDescent="0.2">
      <c r="A115" s="1">
        <f>A111+49</f>
        <v>40706</v>
      </c>
      <c r="B115" s="41" t="s">
        <v>36</v>
      </c>
    </row>
    <row r="116" spans="1:2" x14ac:dyDescent="0.2">
      <c r="A116" s="1">
        <f>A111+50</f>
        <v>40707</v>
      </c>
      <c r="B116" s="41" t="s">
        <v>37</v>
      </c>
    </row>
    <row r="117" spans="1:2" x14ac:dyDescent="0.2">
      <c r="A117" s="1">
        <f>DATE(A1,10,3)</f>
        <v>40819</v>
      </c>
      <c r="B117" s="41" t="s">
        <v>38</v>
      </c>
    </row>
    <row r="118" spans="1:2" x14ac:dyDescent="0.2">
      <c r="A118" s="1">
        <f>DATE(A1,12,24)</f>
        <v>40901</v>
      </c>
      <c r="B118" s="41" t="s">
        <v>39</v>
      </c>
    </row>
    <row r="119" spans="1:2" x14ac:dyDescent="0.2">
      <c r="A119" s="1">
        <f>DATE(A1,12,25)</f>
        <v>40902</v>
      </c>
      <c r="B119" s="41" t="s">
        <v>40</v>
      </c>
    </row>
    <row r="120" spans="1:2" x14ac:dyDescent="0.2">
      <c r="A120" s="1">
        <f>DATE(A1,12,26)</f>
        <v>40903</v>
      </c>
      <c r="B120" s="41" t="s">
        <v>41</v>
      </c>
    </row>
    <row r="121" spans="1:2" x14ac:dyDescent="0.2">
      <c r="A121" s="1">
        <f>DATE(A1,12,31)</f>
        <v>40908</v>
      </c>
      <c r="B121" s="41" t="s">
        <v>42</v>
      </c>
    </row>
    <row r="122" spans="1:2" x14ac:dyDescent="0.2">
      <c r="A122" s="1"/>
    </row>
    <row r="123" spans="1:2" x14ac:dyDescent="0.2">
      <c r="A123" s="1"/>
    </row>
    <row r="124" spans="1:2" x14ac:dyDescent="0.2">
      <c r="A124" s="1"/>
    </row>
    <row r="125" spans="1:2" x14ac:dyDescent="0.2">
      <c r="A125" s="1"/>
    </row>
    <row r="126" spans="1:2" x14ac:dyDescent="0.2">
      <c r="A126" s="1"/>
    </row>
    <row r="127" spans="1:2" x14ac:dyDescent="0.2">
      <c r="A127" s="1"/>
    </row>
    <row r="128" spans="1:2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Arbeitszeiten</vt:lpstr>
      <vt:lpstr>Arbeitszeiten (2)</vt:lpstr>
      <vt:lpstr>Arbeitszeiten (3)</vt:lpstr>
      <vt:lpstr>Arbeitszeiten (4)</vt:lpstr>
      <vt:lpstr>WE &amp; FT</vt:lpstr>
      <vt:lpstr>FT</vt:lpstr>
      <vt:lpstr>WE_FT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2011-09-11T10:28:05Z</dcterms:created>
  <dcterms:modified xsi:type="dcterms:W3CDTF">2015-03-26T15:07:22Z</dcterms:modified>
</cp:coreProperties>
</file>